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12.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13.xml" ContentType="application/vnd.openxmlformats-officedocument.drawing+xml"/>
  <Override PartName="/xl/drawings/drawing1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tables/table3.xml" ContentType="application/vnd.openxmlformats-officedocument.spreadsheetml.table+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drawings/drawing31.xml" ContentType="application/vnd.openxmlformats-officedocument.drawing+xml"/>
  <Override PartName="/xl/drawings/drawing32.xml" ContentType="application/vnd.openxmlformats-officedocument.drawing+xml"/>
  <Override PartName="/xl/tables/table4.xml" ContentType="application/vnd.openxmlformats-officedocument.spreadsheetml.table+xml"/>
  <Override PartName="/xl/drawings/drawing33.xml" ContentType="application/vnd.openxmlformats-officedocument.drawing+xml"/>
  <Override PartName="/xl/charts/chart1.xml" ContentType="application/vnd.openxmlformats-officedocument.drawingml.chart+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8.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9.xml" ContentType="application/vnd.openxmlformats-officedocument.drawing+xml"/>
  <Override PartName="/xl/drawings/drawing40.xml" ContentType="application/vnd.openxmlformats-officedocument.drawing+xml"/>
  <Override PartName="/xl/tables/table8.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comments6.xml" ContentType="application/vnd.openxmlformats-officedocument.spreadsheetml.comments+xml"/>
  <Override PartName="/xl/threadedComments/threadedComment6.xml" ContentType="application/vnd.ms-excel.threadedcomments+xml"/>
  <Override PartName="/xl/drawings/drawing43.xml" ContentType="application/vnd.openxmlformats-officedocument.drawing+xml"/>
  <Override PartName="/xl/tables/table9.xml" ContentType="application/vnd.openxmlformats-officedocument.spreadsheetml.table+xml"/>
  <Override PartName="/xl/slicers/slicer1.xml" ContentType="application/vnd.ms-excel.slicer+xml"/>
  <Override PartName="/xl/comments7.xml" ContentType="application/vnd.openxmlformats-officedocument.spreadsheetml.comments+xml"/>
  <Override PartName="/xl/threadedComments/threadedComment7.xml" ContentType="application/vnd.ms-excel.threadedcomments+xml"/>
  <Override PartName="/xl/comments8.xml" ContentType="application/vnd.openxmlformats-officedocument.spreadsheetml.comments+xml"/>
  <Override PartName="/xl/threadedComments/threadedComment8.xml" ContentType="application/vnd.ms-excel.threadedcomments+xml"/>
  <Override PartName="/xl/drawings/drawing44.xml" ContentType="application/vnd.openxmlformats-officedocument.drawing+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drawings/drawing45.xml" ContentType="application/vnd.openxmlformats-officedocument.drawing+xml"/>
  <Override PartName="/xl/comments9.xml" ContentType="application/vnd.openxmlformats-officedocument.spreadsheetml.comments+xml"/>
  <Override PartName="/xl/threadedComments/threadedComment9.xml" ContentType="application/vnd.ms-excel.threadedcomments+xml"/>
  <Override PartName="/xl/drawings/drawing46.xml" ContentType="application/vnd.openxmlformats-officedocument.drawing+xml"/>
  <Override PartName="/xl/pivotTables/pivotTable1.xml" ContentType="application/vnd.openxmlformats-officedocument.spreadsheetml.pivotTable+xml"/>
  <Override PartName="/xl/persons/person.xml" ContentType="application/vnd.ms-excel.person+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ate1904="1" codeName="Sellest_töövihikust" defaultThemeVersion="166925"/>
  <mc:AlternateContent xmlns:mc="http://schemas.openxmlformats.org/markup-compatibility/2006">
    <mc:Choice Requires="x15">
      <x15ac:absPath xmlns:x15ac="http://schemas.microsoft.com/office/spreadsheetml/2010/11/ac" url="https://livettu-my.sharepoint.com/personal/milatt_taltech_ee/Documents/"/>
    </mc:Choice>
  </mc:AlternateContent>
  <xr:revisionPtr revIDLastSave="0" documentId="8_{A8512579-1121-4B86-975A-D1632620B7A6}" xr6:coauthVersionLast="47" xr6:coauthVersionMax="47" xr10:uidLastSave="{00000000-0000-0000-0000-000000000000}"/>
  <bookViews>
    <workbookView xWindow="-108" yWindow="-108" windowWidth="23256" windowHeight="12576" tabRatio="927" xr2:uid="{00000000-000D-0000-FFFF-FFFF00000000}"/>
  </bookViews>
  <sheets>
    <sheet name="Tutvumine Exceliga (Avaleht)" sheetId="46" r:id="rId1"/>
    <sheet name="Harjutamine" sheetId="78" r:id="rId2"/>
    <sheet name="Sari" sheetId="65" r:id="rId3"/>
    <sheet name="Loetelu" sheetId="91" r:id="rId4"/>
    <sheet name="Paanide külmutamine" sheetId="99" r:id="rId5"/>
    <sheet name="Tabeli vorming" sheetId="81" r:id="rId6"/>
    <sheet name="Andmete sorteerimine" sheetId="76" r:id="rId7"/>
    <sheet name="Mitmetasandiline sortimine" sheetId="51" r:id="rId8"/>
    <sheet name="Tabeli päised lehtedel" sheetId="90" r:id="rId9"/>
    <sheet name="Tingimusvorming (tekst)" sheetId="88" r:id="rId10"/>
    <sheet name="Tingimusvorming (nooled)" sheetId="103" r:id="rId11"/>
    <sheet name="Tingimusvorming (värviskaala)" sheetId="92" r:id="rId12"/>
    <sheet name="Fookuslahter (365)" sheetId="71" r:id="rId13"/>
    <sheet name="Rea rõhuvärv" sheetId="57" r:id="rId14"/>
    <sheet name="Rea rõhuvärv funktsiooniga" sheetId="93" r:id="rId15"/>
    <sheet name="Teksti tsentreerimine" sheetId="56" r:id="rId16"/>
    <sheet name="Loend" sheetId="82" r:id="rId17"/>
    <sheet name="Autom uuenev loend" sheetId="72" r:id="rId18"/>
    <sheet name="Põhitabel (loend)" sheetId="96" r:id="rId19"/>
    <sheet name="Põhitabeli nimekiri (loend)" sheetId="95" r:id="rId20"/>
    <sheet name="Teksti liitmine+TEXT funkts" sheetId="4" r:id="rId21"/>
    <sheet name="Vormindamine" sheetId="5" r:id="rId22"/>
    <sheet name="Tekst veergudesse" sheetId="85" r:id="rId23"/>
    <sheet name="Otsi ja asenda" sheetId="104" r:id="rId24"/>
    <sheet name="Kiirtäitmine" sheetId="89" r:id="rId25"/>
    <sheet name="Tekst veergudesse valemiga" sheetId="86" r:id="rId26"/>
    <sheet name="Arvutamine I" sheetId="79" r:id="rId27"/>
    <sheet name="Arvutamine II" sheetId="7" r:id="rId28"/>
    <sheet name="Arvutamine III" sheetId="6" r:id="rId29"/>
    <sheet name="Lahtriviide" sheetId="77" r:id="rId30"/>
    <sheet name="Palga arvutamine (...-2025)" sheetId="8" r:id="rId31"/>
    <sheet name="Tõlkimine" sheetId="70" r:id="rId32"/>
    <sheet name="Funktsioonid" sheetId="2" r:id="rId33"/>
    <sheet name="TEXT()" sheetId="83" r:id="rId34"/>
    <sheet name="Min, Max, Count, CountA, Sum" sheetId="32" r:id="rId35"/>
    <sheet name="Average, Round, Min, Max, Count" sheetId="9" r:id="rId36"/>
    <sheet name="Valuutad - klahv F4 (365)" sheetId="10" r:id="rId37"/>
    <sheet name="Valuutad - klahv F4" sheetId="33" r:id="rId38"/>
    <sheet name="Retsept - klahv F4" sheetId="11" r:id="rId39"/>
    <sheet name="Veeru filtreerimine" sheetId="84" r:id="rId40"/>
    <sheet name="Lahtri väärtuse filtreerimine" sheetId="73" r:id="rId41"/>
    <sheet name="Mitmete andmete filtreerimine" sheetId="74" r:id="rId42"/>
    <sheet name="Arvuvorming (ül juurde teha)" sheetId="102" r:id="rId43"/>
    <sheet name="Pooliku sõna filtreerimine" sheetId="75" r:id="rId44"/>
    <sheet name="Alghind" sheetId="59" r:id="rId45"/>
    <sheet name="Rapla ladu" sheetId="60" r:id="rId46"/>
    <sheet name="Viljandi ladu" sheetId="61" r:id="rId47"/>
    <sheet name="Laod kokku" sheetId="62" r:id="rId48"/>
    <sheet name="Peitmine_lukustamine" sheetId="12" r:id="rId49"/>
    <sheet name="IF ja tingimusvorming" sheetId="101" r:id="rId50"/>
    <sheet name="IF-funktsioon" sheetId="13" r:id="rId51"/>
    <sheet name="IF - palk 2" sheetId="16" r:id="rId52"/>
    <sheet name="IF - toidukaubad" sheetId="15" r:id="rId53"/>
    <sheet name="Jrk nr autom I" sheetId="55" r:id="rId54"/>
    <sheet name="Jrk nr autom II" sheetId="63" r:id="rId55"/>
    <sheet name="Jrk nr autom III" sheetId="64" r:id="rId56"/>
    <sheet name="SumIF I" sheetId="66" r:id="rId57"/>
    <sheet name="SumIF II" sheetId="69" r:id="rId58"/>
    <sheet name="SumIF III" sheetId="68" r:id="rId59"/>
    <sheet name="SumIFS" sheetId="67" r:id="rId60"/>
    <sheet name="Sum, Min, Max, Average, IF" sheetId="14" r:id="rId61"/>
    <sheet name="Countif" sheetId="19" r:id="rId62"/>
    <sheet name="Countif(s)" sheetId="20" r:id="rId63"/>
    <sheet name="Countif, Sum" sheetId="21" r:id="rId64"/>
    <sheet name="Lahtrite külmutamine" sheetId="30" r:id="rId65"/>
    <sheet name="Ridade-veergude külmutamine" sheetId="47" r:id="rId66"/>
    <sheet name="Spill ehk ülevool" sheetId="48" r:id="rId67"/>
    <sheet name="Average, Max, Min" sheetId="22" r:id="rId68"/>
    <sheet name="INDEX ja MATCH" sheetId="50" r:id="rId69"/>
    <sheet name="Today - vanus" sheetId="23" r:id="rId70"/>
    <sheet name="Joondiagramm" sheetId="24" r:id="rId71"/>
    <sheet name="Tulpdiagramm" sheetId="25" r:id="rId72"/>
    <sheet name="Liitdiagramm" sheetId="49" r:id="rId73"/>
    <sheet name="Dünaamiline diagramm" sheetId="27" r:id="rId74"/>
    <sheet name="Transpose" sheetId="34" r:id="rId75"/>
    <sheet name="Slicer" sheetId="35" r:id="rId76"/>
    <sheet name="CHOOSE" sheetId="58" r:id="rId77"/>
    <sheet name="VLOOKUP" sheetId="36" r:id="rId78"/>
    <sheet name="Ripploend, Slicer, VLOOKUP" sheetId="37" r:id="rId79"/>
    <sheet name="Ripploend, VLOOKUP" sheetId="38" r:id="rId80"/>
    <sheet name="Teave IFERROR" sheetId="39" r:id="rId81"/>
    <sheet name="IFERROR, VLOOKUP" sheetId="40" r:id="rId82"/>
    <sheet name="Rippmenüü, IFERROR, VLOOKUP" sheetId="41" r:id="rId83"/>
    <sheet name="VLOOKUP ja XLOOKUP erinevused" sheetId="42" r:id="rId84"/>
    <sheet name="XLOOKUP" sheetId="43" state="hidden" r:id="rId85"/>
    <sheet name="Hinna sihitamine" sheetId="87" r:id="rId86"/>
    <sheet name="PivotTable I" sheetId="52" r:id="rId87"/>
    <sheet name="PivotTable II" sheetId="44" r:id="rId88"/>
    <sheet name="PivotTable iseseisev" sheetId="45" r:id="rId89"/>
    <sheet name="Makro" sheetId="54" state="hidden" r:id="rId90"/>
  </sheets>
  <definedNames>
    <definedName name="_xlnm._FilterDatabase" localSheetId="6" hidden="1">'Andmete sorteerimine'!#REF!</definedName>
    <definedName name="_xlnm._FilterDatabase" localSheetId="7" hidden="1">'Mitmetasandiline sortimine'!#REF!</definedName>
    <definedName name="KM">Lahtriviide!$B$7</definedName>
    <definedName name="KM_Su">Lahtriviide!$K$11</definedName>
    <definedName name="Minu_lahter">Lahtriviide!$C$9</definedName>
    <definedName name="Slicer_Ametinimetus">#N/A</definedName>
    <definedName name="Slicer_Osakond">#N/A</definedName>
  </definedNames>
  <calcPr calcId="191029"/>
  <pivotCaches>
    <pivotCache cacheId="0" r:id="rId91"/>
  </pivotCaches>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92"/>
        <x14:slicerCache r:id="rId93"/>
      </x15:slicerCache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9" i="93" l="1"/>
  <c r="C29" i="93"/>
  <c r="B29" i="93"/>
  <c r="E28" i="93"/>
  <c r="C28" i="93"/>
  <c r="B28" i="93"/>
  <c r="E27" i="93"/>
  <c r="C27" i="93"/>
  <c r="B27" i="93"/>
  <c r="E26" i="93"/>
  <c r="C26" i="93"/>
  <c r="B26" i="93"/>
  <c r="E25" i="93"/>
  <c r="C25" i="93"/>
  <c r="B25" i="93"/>
  <c r="E24" i="93"/>
  <c r="C24" i="93"/>
  <c r="B24" i="93"/>
  <c r="E23" i="93"/>
  <c r="C23" i="93"/>
  <c r="B23" i="93"/>
  <c r="E22" i="93"/>
  <c r="C22" i="93"/>
  <c r="B22" i="93"/>
  <c r="E21" i="93"/>
  <c r="C21" i="93"/>
  <c r="B21" i="93"/>
  <c r="E20" i="93"/>
  <c r="C20" i="93"/>
  <c r="B20" i="93"/>
  <c r="E19" i="93"/>
  <c r="C19" i="93"/>
  <c r="B19" i="93"/>
  <c r="E18" i="93"/>
  <c r="E30" i="93" s="1"/>
  <c r="C18" i="93"/>
  <c r="B18" i="93"/>
  <c r="C9" i="2"/>
  <c r="I45" i="7"/>
  <c r="J45" i="7"/>
  <c r="K45" i="7"/>
  <c r="I46" i="7"/>
  <c r="J46" i="7"/>
  <c r="K46" i="7"/>
  <c r="I47" i="7"/>
  <c r="J47" i="7"/>
  <c r="K47" i="7"/>
  <c r="H44" i="7"/>
  <c r="H45" i="7"/>
  <c r="H46" i="7"/>
  <c r="H47" i="7"/>
  <c r="H48" i="7"/>
  <c r="G44" i="7"/>
  <c r="G45" i="7"/>
  <c r="G46" i="7"/>
  <c r="G47" i="7"/>
  <c r="G48" i="7"/>
  <c r="G43" i="7"/>
  <c r="I34" i="7"/>
  <c r="I35" i="7"/>
  <c r="I36" i="7"/>
  <c r="I37" i="7"/>
  <c r="I38" i="7"/>
  <c r="H34" i="7"/>
  <c r="H35" i="7"/>
  <c r="H36" i="7"/>
  <c r="H37" i="7"/>
  <c r="H38" i="7"/>
  <c r="G34" i="7"/>
  <c r="G35" i="7"/>
  <c r="G36" i="7"/>
  <c r="G37" i="7"/>
  <c r="G38" i="7"/>
  <c r="C3" i="12"/>
  <c r="C4" i="12"/>
  <c r="C5" i="12"/>
  <c r="C6" i="12"/>
  <c r="C7" i="12"/>
  <c r="B18" i="62" a="1"/>
  <c r="B18" i="62" s="1"/>
  <c r="B7" i="83"/>
  <c r="B6" i="83"/>
  <c r="C6" i="2"/>
  <c r="J17" i="6"/>
  <c r="K17" i="6"/>
  <c r="L17" i="6"/>
  <c r="M17" i="6"/>
  <c r="N17" i="6"/>
  <c r="O17" i="6"/>
  <c r="I17" i="6"/>
  <c r="H9" i="6"/>
  <c r="I9" i="6"/>
  <c r="J9" i="6"/>
  <c r="K9" i="6"/>
  <c r="G9" i="6"/>
  <c r="H1" i="6"/>
  <c r="I1" i="6"/>
  <c r="J1" i="6"/>
  <c r="K1" i="6"/>
  <c r="G1" i="6"/>
  <c r="G32" i="7"/>
  <c r="G33" i="7"/>
  <c r="G31" i="7"/>
  <c r="J15" i="79"/>
  <c r="G16" i="79"/>
  <c r="G17" i="79"/>
  <c r="G18" i="79"/>
  <c r="G19" i="79"/>
  <c r="G20" i="79"/>
  <c r="G15" i="79"/>
  <c r="Q7" i="86"/>
  <c r="D36" i="5"/>
  <c r="D37" i="5"/>
  <c r="D38" i="5"/>
  <c r="G20" i="4"/>
  <c r="G19" i="4"/>
  <c r="A14" i="72"/>
  <c r="A15" i="72"/>
  <c r="A16" i="72"/>
  <c r="A17" i="72"/>
  <c r="A18" i="72"/>
  <c r="A13" i="72"/>
  <c r="K20" i="101"/>
  <c r="J20" i="101" s="1"/>
  <c r="L20" i="101" s="1"/>
  <c r="D20" i="101"/>
  <c r="C20" i="101" s="1"/>
  <c r="K19" i="101"/>
  <c r="J19" i="101" s="1"/>
  <c r="L19" i="101" s="1"/>
  <c r="D19" i="101"/>
  <c r="C19" i="101" s="1"/>
  <c r="K18" i="101"/>
  <c r="J18" i="101" s="1"/>
  <c r="L18" i="101" s="1"/>
  <c r="D18" i="101"/>
  <c r="C18" i="101" s="1"/>
  <c r="K17" i="101"/>
  <c r="J17" i="101" s="1"/>
  <c r="L17" i="101" s="1"/>
  <c r="D17" i="101"/>
  <c r="C17" i="101" s="1"/>
  <c r="K16" i="101"/>
  <c r="J16" i="101" s="1"/>
  <c r="L16" i="101" s="1"/>
  <c r="D16" i="101"/>
  <c r="C16" i="101" s="1"/>
  <c r="K15" i="101"/>
  <c r="J15" i="101" s="1"/>
  <c r="L15" i="101" s="1"/>
  <c r="D15" i="101"/>
  <c r="C15" i="101" s="1"/>
  <c r="K14" i="101"/>
  <c r="J14" i="101" s="1"/>
  <c r="L14" i="101" s="1"/>
  <c r="D14" i="101"/>
  <c r="C14" i="101" s="1"/>
  <c r="K13" i="101"/>
  <c r="J13" i="101" s="1"/>
  <c r="L13" i="101" s="1"/>
  <c r="D13" i="101"/>
  <c r="C13" i="101" s="1"/>
  <c r="K12" i="101"/>
  <c r="J12" i="101" s="1"/>
  <c r="L12" i="101" s="1"/>
  <c r="D12" i="101"/>
  <c r="C12" i="101" s="1"/>
  <c r="K11" i="101"/>
  <c r="J11" i="101" s="1"/>
  <c r="L11" i="101" s="1"/>
  <c r="D11" i="101"/>
  <c r="C11" i="101" s="1"/>
  <c r="F12" i="88"/>
  <c r="F13" i="88"/>
  <c r="F14" i="88"/>
  <c r="F15" i="88"/>
  <c r="F16" i="88"/>
  <c r="F17" i="88"/>
  <c r="F18" i="88"/>
  <c r="F19" i="88"/>
  <c r="F20" i="88"/>
  <c r="F11" i="88"/>
  <c r="M2" i="27" a="1"/>
  <c r="M2" i="27" s="1"/>
  <c r="B39" i="13"/>
  <c r="B40" i="13"/>
  <c r="I15" i="79"/>
  <c r="B42" i="36"/>
  <c r="D42" i="36" s="1"/>
  <c r="D41" i="36"/>
  <c r="B41" i="36"/>
  <c r="C41" i="36" s="1"/>
  <c r="D40" i="36"/>
  <c r="C40" i="36"/>
  <c r="B40" i="36"/>
  <c r="B39" i="36"/>
  <c r="D39" i="36" s="1"/>
  <c r="B38" i="36"/>
  <c r="D38" i="36" s="1"/>
  <c r="D37" i="36"/>
  <c r="C37" i="36"/>
  <c r="B37" i="36"/>
  <c r="C36" i="36"/>
  <c r="B36" i="36"/>
  <c r="D36" i="36" s="1"/>
  <c r="C18" i="36"/>
  <c r="B18" i="36"/>
  <c r="D18" i="36" s="1"/>
  <c r="D17" i="36"/>
  <c r="B17" i="36"/>
  <c r="C17" i="36" s="1"/>
  <c r="D16" i="36"/>
  <c r="B16" i="36"/>
  <c r="C16" i="36" s="1"/>
  <c r="D15" i="36"/>
  <c r="C15" i="36"/>
  <c r="B15" i="36"/>
  <c r="B14" i="36"/>
  <c r="D14" i="36" s="1"/>
  <c r="B13" i="36"/>
  <c r="D13" i="36" s="1"/>
  <c r="D12" i="36"/>
  <c r="C12" i="36"/>
  <c r="B12" i="36"/>
  <c r="F12" i="87"/>
  <c r="C11" i="87"/>
  <c r="E40" i="87"/>
  <c r="E41" i="87"/>
  <c r="E43" i="87" s="1"/>
  <c r="E39" i="87"/>
  <c r="C43" i="87"/>
  <c r="D20" i="88"/>
  <c r="C20" i="88" s="1"/>
  <c r="D19" i="88"/>
  <c r="C19" i="88" s="1"/>
  <c r="D18" i="88"/>
  <c r="C18" i="88" s="1"/>
  <c r="D17" i="88"/>
  <c r="C17" i="88" s="1"/>
  <c r="D16" i="88"/>
  <c r="C16" i="88" s="1"/>
  <c r="D15" i="88"/>
  <c r="C15" i="88" s="1"/>
  <c r="D14" i="88"/>
  <c r="C14" i="88" s="1"/>
  <c r="D13" i="88"/>
  <c r="C13" i="88" s="1"/>
  <c r="D12" i="88"/>
  <c r="C12" i="88" s="1"/>
  <c r="D11" i="88"/>
  <c r="K20" i="88"/>
  <c r="J20" i="88" s="1"/>
  <c r="K19" i="88"/>
  <c r="J19" i="88" s="1"/>
  <c r="K18" i="88"/>
  <c r="J18" i="88" s="1"/>
  <c r="K17" i="88"/>
  <c r="J17" i="88" s="1"/>
  <c r="K16" i="88"/>
  <c r="J16" i="88" s="1"/>
  <c r="K15" i="88"/>
  <c r="J15" i="88" s="1"/>
  <c r="K14" i="88"/>
  <c r="J14" i="88" s="1"/>
  <c r="K13" i="88"/>
  <c r="J13" i="88" s="1"/>
  <c r="K12" i="88"/>
  <c r="J12" i="88" s="1"/>
  <c r="K11" i="88"/>
  <c r="J11" i="88" s="1"/>
  <c r="D10" i="70"/>
  <c r="D11" i="70"/>
  <c r="D12" i="70"/>
  <c r="D13" i="70"/>
  <c r="C13" i="70"/>
  <c r="C12" i="70"/>
  <c r="C11" i="70"/>
  <c r="C10" i="70"/>
  <c r="C10" i="2" l="1"/>
  <c r="J34" i="7"/>
  <c r="J38" i="7"/>
  <c r="J37" i="7"/>
  <c r="J36" i="7"/>
  <c r="J35" i="7"/>
  <c r="C8" i="2"/>
  <c r="C7" i="2"/>
  <c r="C11" i="88"/>
  <c r="C13" i="36"/>
  <c r="C38" i="36"/>
  <c r="C14" i="36"/>
  <c r="C39" i="36"/>
  <c r="C42" i="36"/>
  <c r="I30" i="87"/>
  <c r="I32" i="87" s="1"/>
  <c r="C30" i="87"/>
  <c r="H19" i="87"/>
  <c r="H17" i="87"/>
  <c r="C19" i="87"/>
  <c r="C17" i="87"/>
  <c r="H3" i="50"/>
  <c r="I3" i="50"/>
  <c r="Q9" i="86"/>
  <c r="Q8" i="86"/>
  <c r="Q3" i="86"/>
  <c r="Q2" i="86"/>
  <c r="C14" i="58"/>
  <c r="G2" i="67"/>
  <c r="K18" i="77"/>
  <c r="K14" i="77"/>
  <c r="K15" i="77"/>
  <c r="K16" i="77"/>
  <c r="K17" i="77"/>
  <c r="K13" i="77"/>
  <c r="J20" i="79"/>
  <c r="I20" i="79"/>
  <c r="H20" i="79"/>
  <c r="F20" i="79"/>
  <c r="E20" i="79"/>
  <c r="D20" i="79"/>
  <c r="C20" i="79"/>
  <c r="J19" i="79"/>
  <c r="I19" i="79"/>
  <c r="H19" i="79"/>
  <c r="F19" i="79"/>
  <c r="E19" i="79"/>
  <c r="D19" i="79"/>
  <c r="C19" i="79"/>
  <c r="J18" i="79"/>
  <c r="I18" i="79"/>
  <c r="H18" i="79"/>
  <c r="F18" i="79"/>
  <c r="E18" i="79"/>
  <c r="D18" i="79"/>
  <c r="C18" i="79"/>
  <c r="J17" i="79"/>
  <c r="I17" i="79"/>
  <c r="H17" i="79"/>
  <c r="F17" i="79"/>
  <c r="E17" i="79"/>
  <c r="D17" i="79"/>
  <c r="C17" i="79"/>
  <c r="J16" i="79"/>
  <c r="I16" i="79"/>
  <c r="H16" i="79"/>
  <c r="F16" i="79"/>
  <c r="E16" i="79"/>
  <c r="D16" i="79"/>
  <c r="C16" i="79"/>
  <c r="H15" i="79"/>
  <c r="F15" i="79"/>
  <c r="E15" i="79"/>
  <c r="D15" i="79"/>
  <c r="C15" i="79"/>
  <c r="C32" i="87" l="1"/>
  <c r="I18" i="7"/>
  <c r="I19" i="7"/>
  <c r="I20" i="7"/>
  <c r="I21" i="7"/>
  <c r="I22" i="7"/>
  <c r="I23" i="7"/>
  <c r="J23" i="7" s="1"/>
  <c r="I24" i="7"/>
  <c r="J24" i="7" s="1"/>
  <c r="I25" i="7"/>
  <c r="J25" i="7" s="1"/>
  <c r="I26" i="7"/>
  <c r="J26" i="7"/>
  <c r="H18" i="7"/>
  <c r="H19" i="7"/>
  <c r="H20" i="7"/>
  <c r="H21" i="7"/>
  <c r="H22" i="7"/>
  <c r="H23" i="7"/>
  <c r="H24" i="7"/>
  <c r="H25" i="7"/>
  <c r="H26" i="7"/>
  <c r="G18" i="7"/>
  <c r="G19" i="7"/>
  <c r="G20" i="7"/>
  <c r="G21" i="7"/>
  <c r="G22" i="7"/>
  <c r="G23" i="7"/>
  <c r="G24" i="7"/>
  <c r="G25" i="7"/>
  <c r="G26" i="7"/>
  <c r="J4" i="7"/>
  <c r="J5" i="7"/>
  <c r="J6" i="7"/>
  <c r="J7" i="7"/>
  <c r="J8" i="7"/>
  <c r="J9" i="7"/>
  <c r="J10" i="7"/>
  <c r="J11" i="7"/>
  <c r="I4" i="7"/>
  <c r="I5" i="7"/>
  <c r="I6" i="7"/>
  <c r="I7" i="7"/>
  <c r="I8" i="7"/>
  <c r="I9" i="7"/>
  <c r="I10" i="7"/>
  <c r="I11" i="7"/>
  <c r="H4" i="7"/>
  <c r="H5" i="7"/>
  <c r="H6" i="7"/>
  <c r="H7" i="7"/>
  <c r="H8" i="7"/>
  <c r="H9" i="7"/>
  <c r="H10" i="7"/>
  <c r="H11" i="7"/>
  <c r="G11" i="7"/>
  <c r="G4" i="7"/>
  <c r="G5" i="7"/>
  <c r="G6" i="7"/>
  <c r="G7" i="7"/>
  <c r="G8" i="7"/>
  <c r="G9" i="7"/>
  <c r="G10" i="7"/>
  <c r="G15" i="69"/>
  <c r="G14" i="69"/>
  <c r="G13" i="69"/>
  <c r="G12" i="69"/>
  <c r="G11" i="69"/>
  <c r="G9" i="68"/>
  <c r="G8" i="68"/>
  <c r="G7" i="68"/>
  <c r="D3" i="68"/>
  <c r="D4" i="68"/>
  <c r="D5" i="68"/>
  <c r="D6" i="68"/>
  <c r="D7" i="68"/>
  <c r="D8" i="68"/>
  <c r="D9" i="68"/>
  <c r="D10" i="68"/>
  <c r="D11" i="68"/>
  <c r="D12" i="68"/>
  <c r="D13" i="68"/>
  <c r="D14" i="68"/>
  <c r="D15" i="68"/>
  <c r="D16" i="68"/>
  <c r="D17" i="68"/>
  <c r="D2" i="68"/>
  <c r="J4" i="67"/>
  <c r="L5" i="67"/>
  <c r="I4" i="67"/>
  <c r="H2" i="67"/>
  <c r="I2" i="67"/>
  <c r="J2" i="67"/>
  <c r="K2" i="67"/>
  <c r="L2" i="67"/>
  <c r="H3" i="67"/>
  <c r="I3" i="67"/>
  <c r="J3" i="67"/>
  <c r="K3" i="67"/>
  <c r="L3" i="67"/>
  <c r="H4" i="67"/>
  <c r="K4" i="67"/>
  <c r="L4" i="67"/>
  <c r="H5" i="67"/>
  <c r="I5" i="67"/>
  <c r="J5" i="67"/>
  <c r="K5" i="67"/>
  <c r="H6" i="67"/>
  <c r="I6" i="67"/>
  <c r="J6" i="67"/>
  <c r="K6" i="67"/>
  <c r="L6" i="67"/>
  <c r="G3" i="67"/>
  <c r="G4" i="67"/>
  <c r="G5" i="67"/>
  <c r="G6" i="67"/>
  <c r="F10" i="66"/>
  <c r="F14" i="66"/>
  <c r="F11" i="66"/>
  <c r="F12" i="66"/>
  <c r="F13" i="66"/>
  <c r="D18" i="62" a="1"/>
  <c r="D18" i="62" s="1"/>
  <c r="C18" i="62" a="1"/>
  <c r="C18" i="62" s="1"/>
  <c r="C19" i="61"/>
  <c r="C20" i="61"/>
  <c r="C21" i="61"/>
  <c r="C22" i="61"/>
  <c r="C23" i="61"/>
  <c r="C24" i="61"/>
  <c r="C25" i="61"/>
  <c r="D18" i="61" s="1" a="1"/>
  <c r="D18" i="61" s="1"/>
  <c r="C26" i="61"/>
  <c r="C27" i="61"/>
  <c r="C28" i="61"/>
  <c r="C29" i="61"/>
  <c r="C18" i="61"/>
  <c r="D18" i="60" a="1"/>
  <c r="D18" i="60" s="1"/>
  <c r="C19" i="60"/>
  <c r="C20" i="60"/>
  <c r="C21" i="60"/>
  <c r="C22" i="60"/>
  <c r="C23" i="60"/>
  <c r="C24" i="60"/>
  <c r="C25" i="60"/>
  <c r="C26" i="60"/>
  <c r="C27" i="60"/>
  <c r="C28" i="60"/>
  <c r="C29" i="60"/>
  <c r="C18" i="60"/>
  <c r="B15" i="58"/>
  <c r="B16" i="58"/>
  <c r="B17" i="58"/>
  <c r="B18" i="58"/>
  <c r="C18" i="58" s="1"/>
  <c r="B19" i="58"/>
  <c r="B20" i="58"/>
  <c r="B21" i="58"/>
  <c r="C21" i="58" s="1"/>
  <c r="B22" i="58"/>
  <c r="C22" i="58" s="1"/>
  <c r="B14" i="58"/>
  <c r="C20" i="58"/>
  <c r="C19" i="58"/>
  <c r="C17" i="58"/>
  <c r="C16" i="58"/>
  <c r="C15" i="58"/>
  <c r="J22" i="7" l="1"/>
  <c r="J20" i="7"/>
  <c r="J19" i="7"/>
  <c r="J18" i="7"/>
  <c r="J21" i="7"/>
  <c r="K10" i="7"/>
  <c r="K9" i="7"/>
  <c r="K8" i="7"/>
  <c r="K7" i="7"/>
  <c r="K6" i="7"/>
  <c r="K5" i="7"/>
  <c r="K11" i="7"/>
  <c r="K4" i="7"/>
  <c r="H4" i="50"/>
  <c r="I4" i="50"/>
  <c r="H2" i="47"/>
  <c r="H24" i="47" s="1"/>
  <c r="I2" i="47"/>
  <c r="I23" i="47" s="1"/>
  <c r="G2" i="47"/>
  <c r="F4" i="47"/>
  <c r="F5" i="47"/>
  <c r="F6" i="47"/>
  <c r="F7" i="47"/>
  <c r="F8" i="47"/>
  <c r="F9" i="47"/>
  <c r="F10" i="47"/>
  <c r="F11" i="47"/>
  <c r="F12" i="47"/>
  <c r="F13" i="47"/>
  <c r="F14" i="47"/>
  <c r="F15" i="47"/>
  <c r="F16" i="47"/>
  <c r="F17" i="47"/>
  <c r="F18" i="47"/>
  <c r="F19" i="47"/>
  <c r="F20" i="47"/>
  <c r="F21" i="47"/>
  <c r="F22" i="47"/>
  <c r="F23" i="47"/>
  <c r="F24" i="47"/>
  <c r="F3" i="47"/>
  <c r="I24" i="47"/>
  <c r="G23" i="47"/>
  <c r="I22" i="47"/>
  <c r="G22" i="47"/>
  <c r="I21" i="47"/>
  <c r="H21" i="47"/>
  <c r="I20" i="47"/>
  <c r="H20" i="47"/>
  <c r="G20" i="47"/>
  <c r="I19" i="47"/>
  <c r="G19" i="47"/>
  <c r="I18" i="47"/>
  <c r="H18" i="47"/>
  <c r="I17" i="47"/>
  <c r="H17" i="47"/>
  <c r="G17" i="47"/>
  <c r="I16" i="47"/>
  <c r="G16" i="47"/>
  <c r="I15" i="47"/>
  <c r="H15" i="47"/>
  <c r="G15" i="47"/>
  <c r="I14" i="47"/>
  <c r="G14" i="47"/>
  <c r="I13" i="47"/>
  <c r="G13" i="47"/>
  <c r="I12" i="47"/>
  <c r="H12" i="47"/>
  <c r="G12" i="47"/>
  <c r="I11" i="47"/>
  <c r="G11" i="47"/>
  <c r="I10" i="47"/>
  <c r="G10" i="47"/>
  <c r="I9" i="47"/>
  <c r="G9" i="47"/>
  <c r="I8" i="47"/>
  <c r="G8" i="47"/>
  <c r="I7" i="47"/>
  <c r="G7" i="47"/>
  <c r="I6" i="47"/>
  <c r="G6" i="47"/>
  <c r="I5" i="47"/>
  <c r="G5" i="47"/>
  <c r="I4" i="47"/>
  <c r="G4" i="47"/>
  <c r="I3" i="47"/>
  <c r="S2" i="15"/>
  <c r="C10" i="5"/>
  <c r="D10" i="5" s="1"/>
  <c r="C11" i="5"/>
  <c r="D11" i="5" s="1"/>
  <c r="C9" i="5"/>
  <c r="D9" i="5" s="1"/>
  <c r="G61" i="45"/>
  <c r="H61" i="45" s="1"/>
  <c r="G60" i="45"/>
  <c r="H60" i="45" s="1"/>
  <c r="G59" i="45"/>
  <c r="H59" i="45" s="1"/>
  <c r="G58" i="45"/>
  <c r="H58" i="45" s="1"/>
  <c r="H57" i="45"/>
  <c r="G57" i="45"/>
  <c r="G56" i="45"/>
  <c r="H56" i="45" s="1"/>
  <c r="G55" i="45"/>
  <c r="H55" i="45" s="1"/>
  <c r="G54" i="45"/>
  <c r="H54" i="45" s="1"/>
  <c r="G53" i="45"/>
  <c r="H53" i="45" s="1"/>
  <c r="H52" i="45"/>
  <c r="G52" i="45"/>
  <c r="G51" i="45"/>
  <c r="H51" i="45" s="1"/>
  <c r="G50" i="45"/>
  <c r="H50" i="45" s="1"/>
  <c r="G49" i="45"/>
  <c r="H49" i="45" s="1"/>
  <c r="G48" i="45"/>
  <c r="H48" i="45" s="1"/>
  <c r="G47" i="45"/>
  <c r="H47" i="45" s="1"/>
  <c r="G46" i="45"/>
  <c r="H46" i="45" s="1"/>
  <c r="H45" i="45"/>
  <c r="G45" i="45"/>
  <c r="H44" i="45"/>
  <c r="G44" i="45"/>
  <c r="G43" i="45"/>
  <c r="H43" i="45" s="1"/>
  <c r="G42" i="45"/>
  <c r="H42" i="45" s="1"/>
  <c r="G41" i="45"/>
  <c r="H41" i="45" s="1"/>
  <c r="G40" i="45"/>
  <c r="H40" i="45" s="1"/>
  <c r="G39" i="45"/>
  <c r="H39" i="45" s="1"/>
  <c r="G38" i="45"/>
  <c r="H38" i="45" s="1"/>
  <c r="G37" i="45"/>
  <c r="H37" i="45" s="1"/>
  <c r="H36" i="45"/>
  <c r="G36" i="45"/>
  <c r="G35" i="45"/>
  <c r="H35" i="45" s="1"/>
  <c r="G34" i="45"/>
  <c r="H34" i="45" s="1"/>
  <c r="G33" i="45"/>
  <c r="H33" i="45" s="1"/>
  <c r="G32" i="45"/>
  <c r="H32" i="45" s="1"/>
  <c r="G31" i="45"/>
  <c r="H31" i="45" s="1"/>
  <c r="G30" i="45"/>
  <c r="H30" i="45" s="1"/>
  <c r="G29" i="45"/>
  <c r="H29" i="45" s="1"/>
  <c r="H28" i="45"/>
  <c r="G28" i="45"/>
  <c r="G27" i="45"/>
  <c r="H27" i="45" s="1"/>
  <c r="G26" i="45"/>
  <c r="H26" i="45" s="1"/>
  <c r="H25" i="45"/>
  <c r="G25" i="45"/>
  <c r="G24" i="45"/>
  <c r="H24" i="45" s="1"/>
  <c r="G23" i="45"/>
  <c r="H23" i="45" s="1"/>
  <c r="G22" i="45"/>
  <c r="H22" i="45" s="1"/>
  <c r="G21" i="45"/>
  <c r="H21" i="45" s="1"/>
  <c r="G20" i="45"/>
  <c r="H20" i="45" s="1"/>
  <c r="G19" i="45"/>
  <c r="H19" i="45" s="1"/>
  <c r="G18" i="45"/>
  <c r="H18" i="45" s="1"/>
  <c r="H17" i="45"/>
  <c r="G17" i="45"/>
  <c r="G16" i="45"/>
  <c r="H16" i="45" s="1"/>
  <c r="G15" i="45"/>
  <c r="H15" i="45" s="1"/>
  <c r="G14" i="45"/>
  <c r="H14" i="45" s="1"/>
  <c r="H13" i="45"/>
  <c r="G13" i="45"/>
  <c r="G12" i="45"/>
  <c r="H12" i="45" s="1"/>
  <c r="G11" i="45"/>
  <c r="H11" i="45" s="1"/>
  <c r="G10" i="45"/>
  <c r="H10" i="45" s="1"/>
  <c r="H9" i="45"/>
  <c r="G9" i="45"/>
  <c r="G8" i="45"/>
  <c r="H8" i="45" s="1"/>
  <c r="G7" i="45"/>
  <c r="H7" i="45" s="1"/>
  <c r="G6" i="45"/>
  <c r="H6" i="45" s="1"/>
  <c r="H5" i="45"/>
  <c r="G5" i="45"/>
  <c r="G4" i="45"/>
  <c r="H4" i="45" s="1"/>
  <c r="G3" i="45"/>
  <c r="H3" i="45" s="1"/>
  <c r="G2" i="45"/>
  <c r="H2" i="45" s="1"/>
  <c r="L3" i="43"/>
  <c r="M3" i="43"/>
  <c r="N3" i="43"/>
  <c r="O3" i="43"/>
  <c r="L4" i="43"/>
  <c r="M4" i="43"/>
  <c r="N4" i="43"/>
  <c r="O4" i="43"/>
  <c r="L5" i="43"/>
  <c r="M5" i="43"/>
  <c r="N5" i="43"/>
  <c r="O5" i="43"/>
  <c r="L6" i="43"/>
  <c r="M6" i="43"/>
  <c r="N6" i="43"/>
  <c r="O6" i="43"/>
  <c r="L7" i="43"/>
  <c r="M7" i="43"/>
  <c r="N7" i="43"/>
  <c r="O7" i="43"/>
  <c r="L8" i="43"/>
  <c r="M8" i="43"/>
  <c r="N8" i="43"/>
  <c r="O8" i="43"/>
  <c r="L9" i="43"/>
  <c r="M9" i="43"/>
  <c r="N9" i="43"/>
  <c r="O9" i="43"/>
  <c r="O2" i="43"/>
  <c r="N2" i="43"/>
  <c r="M2" i="43"/>
  <c r="L2" i="43"/>
  <c r="D17" i="41"/>
  <c r="C17" i="41"/>
  <c r="B65" i="40"/>
  <c r="G61" i="40"/>
  <c r="H61" i="40" s="1"/>
  <c r="G60" i="40"/>
  <c r="H60" i="40" s="1"/>
  <c r="G59" i="40"/>
  <c r="H59" i="40" s="1"/>
  <c r="G58" i="40"/>
  <c r="H58" i="40" s="1"/>
  <c r="G57" i="40"/>
  <c r="H57" i="40" s="1"/>
  <c r="G56" i="40"/>
  <c r="H56" i="40" s="1"/>
  <c r="G55" i="40"/>
  <c r="H55" i="40" s="1"/>
  <c r="H54" i="40"/>
  <c r="G54" i="40"/>
  <c r="G53" i="40"/>
  <c r="H53" i="40" s="1"/>
  <c r="G52" i="40"/>
  <c r="H52" i="40" s="1"/>
  <c r="G51" i="40"/>
  <c r="H51" i="40" s="1"/>
  <c r="G50" i="40"/>
  <c r="H50" i="40" s="1"/>
  <c r="G49" i="40"/>
  <c r="H49" i="40" s="1"/>
  <c r="G48" i="40"/>
  <c r="H48" i="40" s="1"/>
  <c r="G47" i="40"/>
  <c r="H47" i="40" s="1"/>
  <c r="G46" i="40"/>
  <c r="H46" i="40" s="1"/>
  <c r="G45" i="40"/>
  <c r="H45" i="40" s="1"/>
  <c r="G44" i="40"/>
  <c r="H44" i="40" s="1"/>
  <c r="H43" i="40"/>
  <c r="G43" i="40"/>
  <c r="G42" i="40"/>
  <c r="H42" i="40" s="1"/>
  <c r="G41" i="40"/>
  <c r="H41" i="40" s="1"/>
  <c r="G40" i="40"/>
  <c r="H40" i="40" s="1"/>
  <c r="G39" i="40"/>
  <c r="H39" i="40" s="1"/>
  <c r="G38" i="40"/>
  <c r="H38" i="40" s="1"/>
  <c r="G37" i="40"/>
  <c r="H37" i="40" s="1"/>
  <c r="G36" i="40"/>
  <c r="H36" i="40" s="1"/>
  <c r="H35" i="40"/>
  <c r="G35" i="40"/>
  <c r="G34" i="40"/>
  <c r="H34" i="40" s="1"/>
  <c r="G33" i="40"/>
  <c r="H33" i="40" s="1"/>
  <c r="G32" i="40"/>
  <c r="H32" i="40" s="1"/>
  <c r="G31" i="40"/>
  <c r="H31" i="40" s="1"/>
  <c r="H30" i="40"/>
  <c r="G30" i="40"/>
  <c r="G29" i="40"/>
  <c r="H29" i="40" s="1"/>
  <c r="G28" i="40"/>
  <c r="H28" i="40" s="1"/>
  <c r="G27" i="40"/>
  <c r="H27" i="40" s="1"/>
  <c r="G26" i="40"/>
  <c r="H26" i="40" s="1"/>
  <c r="G25" i="40"/>
  <c r="H25" i="40" s="1"/>
  <c r="G24" i="40"/>
  <c r="H24" i="40" s="1"/>
  <c r="G23" i="40"/>
  <c r="H23" i="40" s="1"/>
  <c r="H22" i="40"/>
  <c r="G22" i="40"/>
  <c r="G21" i="40"/>
  <c r="H21" i="40" s="1"/>
  <c r="G20" i="40"/>
  <c r="H20" i="40" s="1"/>
  <c r="G19" i="40"/>
  <c r="H19" i="40" s="1"/>
  <c r="G18" i="40"/>
  <c r="H18" i="40" s="1"/>
  <c r="G17" i="40"/>
  <c r="H17" i="40" s="1"/>
  <c r="G16" i="40"/>
  <c r="H16" i="40" s="1"/>
  <c r="G15" i="40"/>
  <c r="H15" i="40" s="1"/>
  <c r="G14" i="40"/>
  <c r="H14" i="40" s="1"/>
  <c r="G13" i="40"/>
  <c r="H13" i="40" s="1"/>
  <c r="G12" i="40"/>
  <c r="H12" i="40" s="1"/>
  <c r="H11" i="40"/>
  <c r="G11" i="40"/>
  <c r="G10" i="40"/>
  <c r="H10" i="40" s="1"/>
  <c r="G9" i="40"/>
  <c r="H9" i="40" s="1"/>
  <c r="G8" i="40"/>
  <c r="H8" i="40" s="1"/>
  <c r="G7" i="40"/>
  <c r="H7" i="40" s="1"/>
  <c r="G6" i="40"/>
  <c r="H6" i="40" s="1"/>
  <c r="G5" i="40"/>
  <c r="H5" i="40" s="1"/>
  <c r="G4" i="40"/>
  <c r="H4" i="40" s="1"/>
  <c r="H3" i="40"/>
  <c r="G3" i="40"/>
  <c r="G2" i="40"/>
  <c r="H2" i="40" s="1"/>
  <c r="D13" i="38"/>
  <c r="C13" i="38"/>
  <c r="B13" i="38"/>
  <c r="C66" i="37"/>
  <c r="B66" i="37"/>
  <c r="C65" i="37"/>
  <c r="B65" i="37"/>
  <c r="C64" i="37"/>
  <c r="B64" i="37"/>
  <c r="C33" i="37"/>
  <c r="B33" i="37"/>
  <c r="N22" i="13"/>
  <c r="N23" i="13"/>
  <c r="N26" i="13"/>
  <c r="M21" i="13"/>
  <c r="N21" i="13" s="1"/>
  <c r="M22" i="13"/>
  <c r="M23" i="13"/>
  <c r="M24" i="13"/>
  <c r="N24" i="13" s="1"/>
  <c r="M25" i="13"/>
  <c r="N25" i="13" s="1"/>
  <c r="M26" i="13"/>
  <c r="M27" i="13"/>
  <c r="N27" i="13" s="1"/>
  <c r="M32" i="13"/>
  <c r="M33" i="13"/>
  <c r="M34" i="13"/>
  <c r="M35" i="13"/>
  <c r="M36" i="13"/>
  <c r="M37" i="13"/>
  <c r="L32" i="13"/>
  <c r="L33" i="13"/>
  <c r="L34" i="13"/>
  <c r="L35" i="13"/>
  <c r="L36" i="13"/>
  <c r="L37" i="13"/>
  <c r="K3" i="13"/>
  <c r="K4" i="13"/>
  <c r="K5" i="13"/>
  <c r="K6" i="13"/>
  <c r="K7" i="13"/>
  <c r="K8" i="13"/>
  <c r="L3" i="13"/>
  <c r="L4" i="13"/>
  <c r="L5" i="13"/>
  <c r="L6" i="13"/>
  <c r="L7" i="13"/>
  <c r="L8" i="13"/>
  <c r="G1" i="11"/>
  <c r="B23" i="33"/>
  <c r="E23" i="33" s="1"/>
  <c r="B24" i="33"/>
  <c r="E24" i="33" s="1"/>
  <c r="B25" i="33"/>
  <c r="C25" i="33" s="1"/>
  <c r="B26" i="33"/>
  <c r="C26" i="33" s="1"/>
  <c r="A26" i="33"/>
  <c r="B22" i="33"/>
  <c r="E22" i="33" s="1"/>
  <c r="A22" i="33"/>
  <c r="B21" i="33"/>
  <c r="C21" i="33" s="1"/>
  <c r="A21" i="33"/>
  <c r="B20" i="33"/>
  <c r="A20" i="33"/>
  <c r="G21" i="8"/>
  <c r="F21" i="8"/>
  <c r="C21" i="8"/>
  <c r="D21" i="8"/>
  <c r="B21" i="8"/>
  <c r="J11" i="22"/>
  <c r="K11" i="22"/>
  <c r="I11" i="22"/>
  <c r="J10" i="22"/>
  <c r="K10" i="22"/>
  <c r="I10" i="22"/>
  <c r="J9" i="22"/>
  <c r="K9" i="22"/>
  <c r="I9" i="22"/>
  <c r="B22" i="10"/>
  <c r="B26" i="10"/>
  <c r="B21" i="10"/>
  <c r="A21" i="10"/>
  <c r="A22" i="10"/>
  <c r="A26" i="10"/>
  <c r="B20" i="10"/>
  <c r="A20" i="10"/>
  <c r="C15" i="10"/>
  <c r="B17" i="10"/>
  <c r="B18" i="10"/>
  <c r="B16" i="10"/>
  <c r="A17" i="10"/>
  <c r="A18" i="10"/>
  <c r="A16" i="10"/>
  <c r="C2" i="10" a="1"/>
  <c r="C2" i="10" s="1"/>
  <c r="C3" i="10" a="1"/>
  <c r="C3" i="10" s="1"/>
  <c r="C17" i="10" s="1"/>
  <c r="C4" i="10" a="1"/>
  <c r="C4" i="10" s="1"/>
  <c r="I13" i="6"/>
  <c r="H13" i="20"/>
  <c r="H10" i="20"/>
  <c r="K13" i="19"/>
  <c r="K16" i="19"/>
  <c r="K15" i="19"/>
  <c r="K14" i="19"/>
  <c r="K12" i="19"/>
  <c r="K11" i="19"/>
  <c r="K10" i="19"/>
  <c r="H2" i="11"/>
  <c r="I6" i="11" s="1"/>
  <c r="G3" i="7"/>
  <c r="G17" i="7"/>
  <c r="F20" i="4"/>
  <c r="F21" i="4"/>
  <c r="F22" i="4"/>
  <c r="F19" i="4"/>
  <c r="E20" i="4"/>
  <c r="E21" i="4"/>
  <c r="G21" i="4" s="1"/>
  <c r="E22" i="4"/>
  <c r="G22" i="4" s="1"/>
  <c r="E19" i="4"/>
  <c r="F12" i="4"/>
  <c r="F13" i="4"/>
  <c r="F14" i="4"/>
  <c r="F11" i="4"/>
  <c r="E12" i="4"/>
  <c r="E13" i="4"/>
  <c r="E14" i="4"/>
  <c r="E11" i="4"/>
  <c r="F4" i="4"/>
  <c r="F5" i="4"/>
  <c r="F6" i="4"/>
  <c r="F3" i="4"/>
  <c r="E4" i="4"/>
  <c r="E5" i="4"/>
  <c r="E6" i="4"/>
  <c r="E3" i="4"/>
  <c r="D19" i="23"/>
  <c r="D20" i="23"/>
  <c r="D21" i="23"/>
  <c r="D22" i="23"/>
  <c r="D23" i="23"/>
  <c r="D24" i="23"/>
  <c r="D25" i="23"/>
  <c r="D26" i="23"/>
  <c r="D27" i="23"/>
  <c r="D28" i="23"/>
  <c r="D29" i="23"/>
  <c r="D30" i="23"/>
  <c r="C20" i="23"/>
  <c r="C21" i="23"/>
  <c r="C22" i="23"/>
  <c r="C23" i="23"/>
  <c r="C24" i="23"/>
  <c r="C25" i="23"/>
  <c r="C26" i="23"/>
  <c r="C27" i="23"/>
  <c r="C28" i="23"/>
  <c r="C29" i="23"/>
  <c r="C30" i="23"/>
  <c r="C19" i="23"/>
  <c r="B20" i="23"/>
  <c r="B21" i="23"/>
  <c r="B22" i="23"/>
  <c r="B23" i="23"/>
  <c r="B24" i="23"/>
  <c r="B25" i="23"/>
  <c r="B26" i="23"/>
  <c r="B27" i="23"/>
  <c r="B28" i="23"/>
  <c r="B29" i="23"/>
  <c r="B30" i="23"/>
  <c r="B19" i="23"/>
  <c r="D24" i="16"/>
  <c r="C25" i="16"/>
  <c r="C26" i="16"/>
  <c r="C27" i="16"/>
  <c r="C28" i="16"/>
  <c r="C29" i="16"/>
  <c r="C30" i="16"/>
  <c r="C24" i="16"/>
  <c r="B25" i="16"/>
  <c r="B26" i="16"/>
  <c r="B27" i="16"/>
  <c r="B28" i="16"/>
  <c r="B29" i="16"/>
  <c r="B30" i="16"/>
  <c r="B24" i="16"/>
  <c r="B19" i="16"/>
  <c r="B20" i="16"/>
  <c r="B21" i="16"/>
  <c r="B18" i="16"/>
  <c r="Q4" i="15"/>
  <c r="Q5" i="15"/>
  <c r="Q6" i="15"/>
  <c r="Q7" i="15"/>
  <c r="Q8" i="15"/>
  <c r="Q9" i="15"/>
  <c r="Q10" i="15"/>
  <c r="Q11" i="15"/>
  <c r="Q12" i="15"/>
  <c r="Q3" i="15"/>
  <c r="P4" i="15"/>
  <c r="P5" i="15"/>
  <c r="P6" i="15"/>
  <c r="P7" i="15"/>
  <c r="P8" i="15"/>
  <c r="P9" i="15"/>
  <c r="P10" i="15"/>
  <c r="P11" i="15"/>
  <c r="P12" i="15"/>
  <c r="P3" i="15"/>
  <c r="M31" i="13"/>
  <c r="L31" i="13"/>
  <c r="M20" i="13"/>
  <c r="N20" i="13" s="1"/>
  <c r="K12" i="13"/>
  <c r="L12" i="13" s="1"/>
  <c r="K13" i="13"/>
  <c r="L13" i="13" s="1"/>
  <c r="K14" i="13"/>
  <c r="L14" i="13" s="1"/>
  <c r="K15" i="13"/>
  <c r="L15" i="13" s="1"/>
  <c r="K16" i="13"/>
  <c r="L16" i="13" s="1"/>
  <c r="K11" i="13"/>
  <c r="L11" i="13" s="1"/>
  <c r="L2" i="13"/>
  <c r="K2" i="13"/>
  <c r="D13" i="32"/>
  <c r="E13" i="32"/>
  <c r="D14" i="32"/>
  <c r="E14" i="32"/>
  <c r="F14" i="32"/>
  <c r="G14" i="32"/>
  <c r="H14" i="32"/>
  <c r="E15" i="32"/>
  <c r="F15" i="32"/>
  <c r="G15" i="32"/>
  <c r="H15" i="32"/>
  <c r="E16" i="32"/>
  <c r="M16" i="32" s="1"/>
  <c r="E12" i="32"/>
  <c r="F12" i="32"/>
  <c r="G12" i="32"/>
  <c r="H12" i="32"/>
  <c r="D12" i="32"/>
  <c r="E11" i="32"/>
  <c r="F11" i="32"/>
  <c r="G11" i="32"/>
  <c r="H11" i="32"/>
  <c r="D11" i="32"/>
  <c r="M11" i="32" s="1"/>
  <c r="A19" i="9"/>
  <c r="A20" i="9" s="1"/>
  <c r="I10" i="9"/>
  <c r="A23" i="8"/>
  <c r="F23" i="8" s="1"/>
  <c r="A24" i="8"/>
  <c r="D25" i="8" s="1"/>
  <c r="A26" i="8"/>
  <c r="C26" i="8" s="1"/>
  <c r="A22" i="8"/>
  <c r="F22" i="8" s="1"/>
  <c r="G26" i="8"/>
  <c r="F26" i="8"/>
  <c r="G23" i="8"/>
  <c r="B23" i="8"/>
  <c r="K44" i="7"/>
  <c r="K48" i="7"/>
  <c r="H43" i="7"/>
  <c r="H32" i="7"/>
  <c r="I32" i="7"/>
  <c r="H33" i="7"/>
  <c r="I33" i="7"/>
  <c r="I31" i="7"/>
  <c r="H31" i="7"/>
  <c r="I17" i="7"/>
  <c r="H17" i="7"/>
  <c r="I3" i="7"/>
  <c r="J3" i="7"/>
  <c r="H3" i="7"/>
  <c r="M15" i="32"/>
  <c r="L15" i="32"/>
  <c r="M13" i="32"/>
  <c r="L13" i="32"/>
  <c r="K13" i="32"/>
  <c r="J13" i="32"/>
  <c r="I13" i="32"/>
  <c r="J12" i="32"/>
  <c r="H10" i="32"/>
  <c r="G10" i="32"/>
  <c r="F10" i="32"/>
  <c r="E10" i="32"/>
  <c r="D10" i="32"/>
  <c r="H1" i="32"/>
  <c r="G1" i="32"/>
  <c r="F1" i="32"/>
  <c r="E1" i="32"/>
  <c r="D1" i="32"/>
  <c r="N19" i="6"/>
  <c r="L19" i="6" s="1"/>
  <c r="N20" i="6"/>
  <c r="N21" i="6"/>
  <c r="L21" i="6" s="1"/>
  <c r="N22" i="6"/>
  <c r="L22" i="6" s="1"/>
  <c r="N18" i="6"/>
  <c r="L18" i="6" s="1"/>
  <c r="K22" i="6"/>
  <c r="K21" i="6"/>
  <c r="K20" i="6"/>
  <c r="K19" i="6"/>
  <c r="K18" i="6"/>
  <c r="H11" i="6"/>
  <c r="I11" i="6" s="1"/>
  <c r="H12" i="6"/>
  <c r="I12" i="6" s="1"/>
  <c r="H13" i="6"/>
  <c r="H14" i="6"/>
  <c r="I14" i="6" s="1"/>
  <c r="H10" i="6"/>
  <c r="I10" i="6" s="1"/>
  <c r="I3" i="6"/>
  <c r="I4" i="6"/>
  <c r="I5" i="6"/>
  <c r="I6" i="6"/>
  <c r="I2" i="6"/>
  <c r="H3" i="6"/>
  <c r="H4" i="6"/>
  <c r="H5" i="6"/>
  <c r="H6" i="6"/>
  <c r="H2" i="6"/>
  <c r="C22" i="6"/>
  <c r="C21" i="6"/>
  <c r="C20" i="6"/>
  <c r="C19" i="6"/>
  <c r="C18" i="6"/>
  <c r="D12" i="5"/>
  <c r="E12" i="5" s="1"/>
  <c r="D5" i="5"/>
  <c r="D4" i="5"/>
  <c r="C37" i="5"/>
  <c r="C38" i="5"/>
  <c r="C36" i="5"/>
  <c r="H5" i="47" l="1"/>
  <c r="H6" i="47"/>
  <c r="H10" i="47"/>
  <c r="H13" i="47"/>
  <c r="H16" i="47"/>
  <c r="H19" i="47"/>
  <c r="H4" i="47"/>
  <c r="G24" i="47"/>
  <c r="G3" i="47"/>
  <c r="I43" i="7"/>
  <c r="J43" i="7"/>
  <c r="I14" i="32"/>
  <c r="K12" i="32"/>
  <c r="I12" i="32"/>
  <c r="D23" i="10"/>
  <c r="D21" i="10"/>
  <c r="C22" i="33"/>
  <c r="D22" i="33"/>
  <c r="E21" i="33"/>
  <c r="C23" i="33"/>
  <c r="D21" i="33"/>
  <c r="J11" i="32"/>
  <c r="I48" i="7"/>
  <c r="D26" i="33"/>
  <c r="N32" i="13"/>
  <c r="I44" i="7"/>
  <c r="H7" i="47"/>
  <c r="I11" i="32"/>
  <c r="K14" i="32"/>
  <c r="M14" i="32"/>
  <c r="K11" i="6"/>
  <c r="L11" i="32"/>
  <c r="F24" i="8"/>
  <c r="M12" i="32"/>
  <c r="K15" i="32"/>
  <c r="D25" i="33"/>
  <c r="L12" i="32"/>
  <c r="K12" i="6"/>
  <c r="K11" i="32"/>
  <c r="B26" i="8"/>
  <c r="L20" i="6"/>
  <c r="M20" i="6" s="1"/>
  <c r="J48" i="7"/>
  <c r="N37" i="13"/>
  <c r="J44" i="7"/>
  <c r="H8" i="47"/>
  <c r="C24" i="33"/>
  <c r="K43" i="7"/>
  <c r="H3" i="47"/>
  <c r="H11" i="47"/>
  <c r="H9" i="47"/>
  <c r="H22" i="47"/>
  <c r="H14" i="47"/>
  <c r="H23" i="47"/>
  <c r="G18" i="47"/>
  <c r="G21" i="47"/>
  <c r="N36" i="13"/>
  <c r="N35" i="13"/>
  <c r="N34" i="13"/>
  <c r="N33" i="13"/>
  <c r="M4" i="13"/>
  <c r="M6" i="13"/>
  <c r="M7" i="13"/>
  <c r="M5" i="13"/>
  <c r="M8" i="13"/>
  <c r="N31" i="13"/>
  <c r="I5" i="11"/>
  <c r="I16" i="11"/>
  <c r="I15" i="11"/>
  <c r="I14" i="11"/>
  <c r="I13" i="11"/>
  <c r="I12" i="11"/>
  <c r="I11" i="11"/>
  <c r="I10" i="11"/>
  <c r="I9" i="11"/>
  <c r="I8" i="11"/>
  <c r="I7" i="11"/>
  <c r="D24" i="33"/>
  <c r="D23" i="33"/>
  <c r="E26" i="33"/>
  <c r="E25" i="33"/>
  <c r="D25" i="10"/>
  <c r="D24" i="10"/>
  <c r="D26" i="10"/>
  <c r="D22" i="10"/>
  <c r="B24" i="8"/>
  <c r="D24" i="8" s="1"/>
  <c r="E24" i="8" s="1"/>
  <c r="B22" i="8"/>
  <c r="G22" i="8"/>
  <c r="R3" i="15"/>
  <c r="S3" i="15"/>
  <c r="T3" i="15" s="1"/>
  <c r="C16" i="10"/>
  <c r="C21" i="10" s="1"/>
  <c r="C18" i="10"/>
  <c r="E21" i="10" s="1"/>
  <c r="G24" i="8"/>
  <c r="C22" i="8"/>
  <c r="C24" i="8"/>
  <c r="C23" i="8"/>
  <c r="D23" i="8" s="1"/>
  <c r="H23" i="8" s="1"/>
  <c r="J17" i="7"/>
  <c r="K3" i="7"/>
  <c r="J14" i="32"/>
  <c r="I16" i="32"/>
  <c r="L14" i="32"/>
  <c r="J16" i="32"/>
  <c r="K16" i="32"/>
  <c r="I15" i="32"/>
  <c r="L16" i="32"/>
  <c r="J15" i="32"/>
  <c r="D26" i="8"/>
  <c r="H26" i="8" s="1"/>
  <c r="M21" i="6"/>
  <c r="M22" i="6"/>
  <c r="M18" i="6"/>
  <c r="K10" i="6"/>
  <c r="M19" i="6"/>
  <c r="K13" i="6"/>
  <c r="K14" i="6"/>
  <c r="D14" i="5"/>
  <c r="E14" i="5" s="1"/>
  <c r="D13" i="5"/>
  <c r="E13" i="5" s="1"/>
  <c r="E26" i="10" l="1"/>
  <c r="E22" i="10"/>
  <c r="E24" i="10"/>
  <c r="E25" i="10"/>
  <c r="E23" i="10"/>
  <c r="D22" i="8"/>
  <c r="E22" i="8" s="1"/>
  <c r="C26" i="10"/>
  <c r="C23" i="10"/>
  <c r="C24" i="10"/>
  <c r="C25" i="10"/>
  <c r="C22" i="10"/>
  <c r="E26" i="8"/>
  <c r="I26" i="8" s="1"/>
  <c r="H22" i="8"/>
  <c r="I22" i="8" s="1"/>
  <c r="H24" i="8"/>
  <c r="I24" i="8" s="1"/>
  <c r="E23" i="8"/>
  <c r="I23" i="8" s="1"/>
  <c r="C5" i="2"/>
  <c r="C4" i="2"/>
  <c r="C3" i="2"/>
  <c r="C2" i="2"/>
  <c r="B2" i="30"/>
  <c r="K11" i="30"/>
  <c r="B3" i="30"/>
  <c r="C3" i="30"/>
  <c r="D3" i="30"/>
  <c r="E3" i="30"/>
  <c r="F3" i="30"/>
  <c r="G3" i="30"/>
  <c r="H3" i="30"/>
  <c r="I3" i="30"/>
  <c r="J3" i="30"/>
  <c r="K3" i="30"/>
  <c r="B4" i="30"/>
  <c r="C4" i="30"/>
  <c r="D4" i="30"/>
  <c r="E4" i="30"/>
  <c r="F4" i="30"/>
  <c r="G4" i="30"/>
  <c r="H4" i="30"/>
  <c r="I4" i="30"/>
  <c r="J4" i="30"/>
  <c r="K4" i="30"/>
  <c r="B5" i="30"/>
  <c r="C5" i="30"/>
  <c r="D5" i="30"/>
  <c r="E5" i="30"/>
  <c r="F5" i="30"/>
  <c r="G5" i="30"/>
  <c r="H5" i="30"/>
  <c r="I5" i="30"/>
  <c r="J5" i="30"/>
  <c r="K5" i="30"/>
  <c r="B6" i="30"/>
  <c r="C6" i="30"/>
  <c r="D6" i="30"/>
  <c r="E6" i="30"/>
  <c r="F6" i="30"/>
  <c r="G6" i="30"/>
  <c r="H6" i="30"/>
  <c r="I6" i="30"/>
  <c r="J6" i="30"/>
  <c r="K6" i="30"/>
  <c r="B7" i="30"/>
  <c r="C7" i="30"/>
  <c r="D7" i="30"/>
  <c r="E7" i="30"/>
  <c r="F7" i="30"/>
  <c r="G7" i="30"/>
  <c r="H7" i="30"/>
  <c r="I7" i="30"/>
  <c r="J7" i="30"/>
  <c r="K7" i="30"/>
  <c r="B8" i="30"/>
  <c r="C8" i="30"/>
  <c r="D8" i="30"/>
  <c r="E8" i="30"/>
  <c r="F8" i="30"/>
  <c r="G8" i="30"/>
  <c r="H8" i="30"/>
  <c r="I8" i="30"/>
  <c r="J8" i="30"/>
  <c r="K8" i="30"/>
  <c r="B9" i="30"/>
  <c r="C9" i="30"/>
  <c r="D9" i="30"/>
  <c r="E9" i="30"/>
  <c r="F9" i="30"/>
  <c r="G9" i="30"/>
  <c r="H9" i="30"/>
  <c r="I9" i="30"/>
  <c r="J9" i="30"/>
  <c r="K9" i="30"/>
  <c r="B10" i="30"/>
  <c r="C10" i="30"/>
  <c r="D10" i="30"/>
  <c r="E10" i="30"/>
  <c r="F10" i="30"/>
  <c r="G10" i="30"/>
  <c r="H10" i="30"/>
  <c r="I10" i="30"/>
  <c r="J10" i="30"/>
  <c r="K10" i="30"/>
  <c r="B11" i="30"/>
  <c r="C11" i="30"/>
  <c r="D11" i="30"/>
  <c r="E11" i="30"/>
  <c r="F11" i="30"/>
  <c r="G11" i="30"/>
  <c r="H11" i="30"/>
  <c r="I11" i="30"/>
  <c r="J11" i="30"/>
  <c r="C2" i="30"/>
  <c r="D2" i="30"/>
  <c r="E2" i="30"/>
  <c r="F2" i="30"/>
  <c r="G2" i="30"/>
  <c r="H2" i="30"/>
  <c r="I2" i="30"/>
  <c r="J2" i="30"/>
  <c r="K2" i="30"/>
  <c r="L27" i="21"/>
  <c r="L28" i="21"/>
  <c r="L29" i="21"/>
  <c r="L26" i="21"/>
  <c r="L2" i="21" l="1"/>
  <c r="H14" i="20"/>
  <c r="D5" i="15"/>
  <c r="J10" i="9"/>
  <c r="C5" i="15" l="1"/>
  <c r="O5" i="15"/>
  <c r="E20" i="23"/>
  <c r="E19" i="23"/>
  <c r="N5" i="15" l="1"/>
  <c r="U5" i="15" s="1"/>
  <c r="D25" i="16"/>
  <c r="D26" i="16"/>
  <c r="D27" i="16"/>
  <c r="D28" i="16"/>
  <c r="E28" i="16" s="1"/>
  <c r="D29" i="16"/>
  <c r="D30" i="16"/>
  <c r="E30" i="16" s="1"/>
  <c r="F30" i="16" s="1"/>
  <c r="E24" i="16"/>
  <c r="D32" i="23"/>
  <c r="C32" i="23"/>
  <c r="E30" i="23"/>
  <c r="E29" i="23"/>
  <c r="E28" i="23"/>
  <c r="E27" i="23"/>
  <c r="E26" i="23"/>
  <c r="E25" i="23"/>
  <c r="E24" i="23"/>
  <c r="E23" i="23"/>
  <c r="E22" i="23"/>
  <c r="E21" i="23"/>
  <c r="D42" i="21"/>
  <c r="L21" i="21"/>
  <c r="L20" i="21"/>
  <c r="L19" i="21"/>
  <c r="L18" i="21"/>
  <c r="L17" i="21"/>
  <c r="L12" i="21"/>
  <c r="L11" i="21"/>
  <c r="L10" i="21"/>
  <c r="L5" i="21"/>
  <c r="L4" i="21"/>
  <c r="L3" i="21"/>
  <c r="L6" i="21" s="1"/>
  <c r="H12" i="20"/>
  <c r="H11" i="20"/>
  <c r="C32" i="16"/>
  <c r="B32" i="16"/>
  <c r="E27" i="16"/>
  <c r="F27" i="16" s="1"/>
  <c r="E26" i="16"/>
  <c r="F26" i="16" s="1"/>
  <c r="R12" i="15"/>
  <c r="S12" i="15" s="1"/>
  <c r="D12" i="15"/>
  <c r="O12" i="15" s="1"/>
  <c r="R11" i="15"/>
  <c r="S11" i="15" s="1"/>
  <c r="T11" i="15" s="1"/>
  <c r="D11" i="15"/>
  <c r="O11" i="15" s="1"/>
  <c r="R10" i="15"/>
  <c r="S10" i="15" s="1"/>
  <c r="D10" i="15"/>
  <c r="O10" i="15" s="1"/>
  <c r="R9" i="15"/>
  <c r="S9" i="15" s="1"/>
  <c r="T9" i="15" s="1"/>
  <c r="D9" i="15"/>
  <c r="O9" i="15" s="1"/>
  <c r="R8" i="15"/>
  <c r="S8" i="15" s="1"/>
  <c r="D8" i="15"/>
  <c r="O8" i="15" s="1"/>
  <c r="R7" i="15"/>
  <c r="S7" i="15" s="1"/>
  <c r="T7" i="15" s="1"/>
  <c r="D7" i="15"/>
  <c r="O7" i="15" s="1"/>
  <c r="R6" i="15"/>
  <c r="S6" i="15" s="1"/>
  <c r="D6" i="15"/>
  <c r="O6" i="15" s="1"/>
  <c r="R5" i="15"/>
  <c r="S5" i="15" s="1"/>
  <c r="T5" i="15" s="1"/>
  <c r="R4" i="15"/>
  <c r="S4" i="15" s="1"/>
  <c r="D4" i="15"/>
  <c r="O4" i="15" s="1"/>
  <c r="D3" i="15"/>
  <c r="O3" i="15" s="1"/>
  <c r="K13" i="14"/>
  <c r="K12" i="14"/>
  <c r="K11" i="14"/>
  <c r="K10" i="14"/>
  <c r="N9" i="14"/>
  <c r="M9" i="14"/>
  <c r="N8" i="14"/>
  <c r="M8" i="14"/>
  <c r="N7" i="14"/>
  <c r="M7" i="14"/>
  <c r="N6" i="14"/>
  <c r="M6" i="14"/>
  <c r="N5" i="14"/>
  <c r="M5" i="14"/>
  <c r="N4" i="14"/>
  <c r="M4" i="14"/>
  <c r="N3" i="14"/>
  <c r="M3" i="14"/>
  <c r="N2" i="14"/>
  <c r="M2" i="14"/>
  <c r="M16" i="13"/>
  <c r="M15" i="13"/>
  <c r="M14" i="13"/>
  <c r="M13" i="13"/>
  <c r="M12" i="13"/>
  <c r="M11" i="13"/>
  <c r="M3" i="13"/>
  <c r="M2" i="13"/>
  <c r="F19" i="9"/>
  <c r="F20" i="9" s="1"/>
  <c r="E19" i="9"/>
  <c r="E20" i="9" s="1"/>
  <c r="D19" i="9"/>
  <c r="D20" i="9" s="1"/>
  <c r="C19" i="9"/>
  <c r="C20" i="9" s="1"/>
  <c r="B19" i="9"/>
  <c r="B20" i="9" s="1"/>
  <c r="J13" i="9"/>
  <c r="I13" i="9"/>
  <c r="J12" i="9"/>
  <c r="I12" i="9"/>
  <c r="J11" i="9"/>
  <c r="I11" i="9"/>
  <c r="J33" i="7"/>
  <c r="J32" i="7"/>
  <c r="J31" i="7"/>
  <c r="K6" i="6"/>
  <c r="J6" i="6"/>
  <c r="K5" i="6"/>
  <c r="J5" i="6"/>
  <c r="K4" i="6"/>
  <c r="J4" i="6"/>
  <c r="K3" i="6"/>
  <c r="J3" i="6"/>
  <c r="K2" i="6"/>
  <c r="J2" i="6"/>
  <c r="G31" i="4"/>
  <c r="G30" i="4"/>
  <c r="G29" i="4"/>
  <c r="G28" i="4"/>
  <c r="G27" i="4"/>
  <c r="G14" i="4"/>
  <c r="G13" i="4"/>
  <c r="G12" i="4"/>
  <c r="G11" i="4"/>
  <c r="G6" i="4"/>
  <c r="G5" i="4"/>
  <c r="G4" i="4"/>
  <c r="G3" i="4"/>
  <c r="L13" i="21" l="1"/>
  <c r="K12" i="7"/>
  <c r="C6" i="15"/>
  <c r="C11" i="15"/>
  <c r="C9" i="15"/>
  <c r="C4" i="15"/>
  <c r="C7" i="15"/>
  <c r="C12" i="15"/>
  <c r="C10" i="15"/>
  <c r="C8" i="15"/>
  <c r="C3" i="15"/>
  <c r="L30" i="21"/>
  <c r="L22" i="21"/>
  <c r="E32" i="23"/>
  <c r="T4" i="15"/>
  <c r="T6" i="15"/>
  <c r="T8" i="15"/>
  <c r="T10" i="15"/>
  <c r="T12" i="15"/>
  <c r="F24" i="16"/>
  <c r="F28" i="16"/>
  <c r="D32" i="16"/>
  <c r="E25" i="16"/>
  <c r="E29" i="16"/>
  <c r="F29" i="16" s="1"/>
  <c r="N12" i="15" l="1"/>
  <c r="U12" i="15" s="1"/>
  <c r="N7" i="15"/>
  <c r="U7" i="15" s="1"/>
  <c r="N4" i="15"/>
  <c r="U4" i="15" s="1"/>
  <c r="N9" i="15"/>
  <c r="U9" i="15" s="1"/>
  <c r="N11" i="15"/>
  <c r="U11" i="15" s="1"/>
  <c r="N6" i="15"/>
  <c r="U6" i="15" s="1"/>
  <c r="N10" i="15"/>
  <c r="U10" i="15" s="1"/>
  <c r="N8" i="15"/>
  <c r="U8" i="15" s="1"/>
  <c r="N3" i="15"/>
  <c r="U3" i="15" s="1"/>
  <c r="E32" i="16"/>
  <c r="F25" i="16"/>
  <c r="F32"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tc={702136DF-2622-48C7-A22C-D5E7D422EFF4}</author>
    <author>tc={85100A74-E959-439B-9EBD-93440BBC821A}</author>
    <author>tc={44E7B313-8586-47B7-8BCC-0A523943CFCD}</author>
    <author>tc={AD9DCBDC-C26E-4490-A395-745203723A21}</author>
  </authors>
  <commentList>
    <comment ref="B6" authorId="0" shapeId="0" xr:uid="{702136DF-2622-48C7-A22C-D5E7D422EFF4}">
      <text>
        <t>[Lõimkommentaar]
Teie Exceli versioon võimaldab teil seda lõimkommentaari lugeda, ent kõik sellesse tehtud muudatused eemaldatakse, kui fail avatakse Exceli uuemas versioonis. Lisateavet leiate siit: https://go.microsoft.com/fwlink/?linkid=870924.
Kommentaar:
    Päeva lisamine TEXT funktsiooniga
Vastus:
    =TEXT(A6;"DDDD")</t>
      </text>
    </comment>
    <comment ref="C6" authorId="1" shapeId="0" xr:uid="{85100A74-E959-439B-9EBD-93440BBC821A}">
      <text>
        <t>[Lõimkommentaar]
Teie Exceli versioon võimaldab teil seda lõimkommentaari lugeda, ent kõik sellesse tehtud muudatused eemaldatakse, kui fail avatakse Exceli uuemas versioonis. Lisateavet leiate siit: https://go.microsoft.com/fwlink/?linkid=870924.
Kommentaar:
    =TEXT(A6;"MMMM")</t>
      </text>
    </comment>
    <comment ref="D6" authorId="2" shapeId="0" xr:uid="{44E7B313-8586-47B7-8BCC-0A523943CFCD}">
      <text>
        <t>[Lõimkommentaar]
Teie Exceli versioon võimaldab teil seda lõimkommentaari lugeda, ent kõik sellesse tehtud muudatused eemaldatakse, kui fail avatakse Exceli uuemas versioonis. Lisateavet leiate siit: https://go.microsoft.com/fwlink/?linkid=870924.
Kommentaar:
    Kellaaeg üle arvutada akadeemilistesse</t>
      </text>
    </comment>
    <comment ref="E6" authorId="3" shapeId="0" xr:uid="{AD9DCBDC-C26E-4490-A395-745203723A21}">
      <text>
        <t>[Lõimkommentaar]
Teie Exceli versioon võimaldab teil seda lõimkommentaari lugeda, ent kõik sellesse tehtud muudatused eemaldatakse, kui fail avatakse Exceli uuemas versioonis. Lisateavet leiate siit: https://go.microsoft.com/fwlink/?linkid=870924.
Kommentaar:
    =((TIMEVALUE(MID(D6;7;5))-TIMEVALUE(LEFT(D6;5)))*24*60/45)</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tc={976615CE-7422-42DB-9445-9034283F02CA}</author>
    <author>tc={A61C307F-737A-4E7D-A5A5-3B479DF1CB78}</author>
    <author>tc={BCEB9384-EAA5-40B7-88DF-8AF972A25A61}</author>
    <author>tc={A3E8D722-DFDE-4235-A992-EB9D4BDB73D4}</author>
  </authors>
  <commentList>
    <comment ref="B1" authorId="0" shapeId="0" xr:uid="{976615CE-7422-42DB-9445-9034283F02CA}">
      <text>
        <t>[Lõimkommentaar]
Teie Exceli versioon võimaldab teil seda lõimkommentaari lugeda, ent kõik sellesse tehtud muudatused eemaldatakse, kui fail avatakse Exceli uuemas versioonis. Lisateavet leiate siit: https://go.microsoft.com/fwlink/?linkid=870924.
Kommentaar:
    Kirjuta päev TEXT funktsioonina</t>
      </text>
    </comment>
    <comment ref="C1" authorId="1" shapeId="0" xr:uid="{A61C307F-737A-4E7D-A5A5-3B479DF1CB78}">
      <text>
        <t>[Lõimkommentaar]
Teie Exceli versioon võimaldab teil seda lõimkommentaari lugeda, ent kõik sellesse tehtud muudatused eemaldatakse, kui fail avatakse Exceli uuemas versioonis. Lisateavet leiate siit: https://go.microsoft.com/fwlink/?linkid=870924.
Kommentaar:
    Kirjuta kuu TEXT funktsioonina</t>
      </text>
    </comment>
    <comment ref="D1" authorId="2" shapeId="0" xr:uid="{BCEB9384-EAA5-40B7-88DF-8AF972A25A61}">
      <text>
        <t>[Lõimkommentaar]
Teie Exceli versioon võimaldab teil seda lõimkommentaari lugeda, ent kõik sellesse tehtud muudatused eemaldatakse, kui fail avatakse Exceli uuemas versioonis. Lisateavet leiate siit: https://go.microsoft.com/fwlink/?linkid=870924.
Kommentaar:
    Kopeeri kellaaeg</t>
      </text>
    </comment>
    <comment ref="E1" authorId="3" shapeId="0" xr:uid="{A3E8D722-DFDE-4235-A992-EB9D4BDB73D4}">
      <text>
        <t>[Lõimkommentaar]
Teie Exceli versioon võimaldab teil seda lõimkommentaari lugeda, ent kõik sellesse tehtud muudatused eemaldatakse, kui fail avatakse Exceli uuemas versioonis. Lisateavet leiate siit: https://go.microsoft.com/fwlink/?linkid=870924.
Kommentaar:
    Kopeeri tundide arv</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tc={061110C9-2C23-4DEF-952B-B3286BA1882F}</author>
  </authors>
  <commentList>
    <comment ref="J1" authorId="0" shapeId="0" xr:uid="{061110C9-2C23-4DEF-952B-B3286BA1882F}">
      <text>
        <t>[Lõimkommentaar]
Teie Exceli versioon võimaldab teil seda lõimkommentaari lugeda, ent kõik sellesse tehtud muudatused eemaldatakse, kui fail avatakse Exceli uuemas versioonis. Lisateavet leiate siit: https://go.microsoft.com/fwlink/?linkid=870924.
Kommentaar:
    Tekst on kirjutatud lahtrisse A1, kuid näitab, et tekst on joondatud läbi nelja lahtri.</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tc={FFA7D5E6-AC16-4B2B-A6AF-B82813C060DF}</author>
    <author>tc={B07C71C9-11FA-4BC2-95AB-FDBAA95BE850}</author>
    <author>tc={2C794ADD-39A1-4538-A45F-48623C04CF73}</author>
    <author>tc={C01DAFD2-089B-4C6D-9EFC-FFA6C214B35F}</author>
    <author>tc={3965319E-612A-4C3B-93C7-F9D188272CA4}</author>
  </authors>
  <commentList>
    <comment ref="B2" authorId="0" shapeId="0" xr:uid="{FFA7D5E6-AC16-4B2B-A6AF-B82813C060DF}">
      <text>
        <t>[Lõimkommentaar]
Teie Exceli versioon võimaldab teil seda lõimkommentaari lugeda, ent kõik sellesse tehtud muudatused eemaldatakse, kui fail avatakse Exceli uuemas versioonis. Lisateavet leiate siit: https://go.microsoft.com/fwlink/?linkid=870924.
Kommentaar:
    Vorminda lahtrisse juurde "tk"</t>
      </text>
    </comment>
    <comment ref="B16" authorId="1" shapeId="0" xr:uid="{B07C71C9-11FA-4BC2-95AB-FDBAA95BE850}">
      <text>
        <t>[Lõimkommentaar]
Teie Exceli versioon võimaldab teil seda lõimkommentaari lugeda, ent kõik sellesse tehtud muudatused eemaldatakse, kui fail avatakse Exceli uuemas versioonis. Lisateavet leiate siit: https://go.microsoft.com/fwlink/?linkid=870924.
Kommentaar:
    Kasutades Alt+0178 koodi lisada ruutmeetrit tähisena suuruste juurde</t>
      </text>
    </comment>
    <comment ref="D16" authorId="2" shapeId="0" xr:uid="{2C794ADD-39A1-4538-A45F-48623C04CF73}">
      <text>
        <t>[Lõimkommentaar]
Teie Exceli versioon võimaldab teil seda lõimkommentaari lugeda, ent kõik sellesse tehtud muudatused eemaldatakse, kui fail avatakse Exceli uuemas versioonis. Lisateavet leiate siit: https://go.microsoft.com/fwlink/?linkid=870924.
Kommentaar:
    Lisada €/m2 ühikuna juurde</t>
      </text>
    </comment>
    <comment ref="B30" authorId="3" shapeId="0" xr:uid="{C01DAFD2-089B-4C6D-9EFC-FFA6C214B35F}">
      <text>
        <t>[Lõimkommentaar]
Teie Exceli versioon võimaldab teil seda lõimkommentaari lugeda, ent kõik sellesse tehtud muudatused eemaldatakse, kui fail avatakse Exceli uuemas versioonis. Lisateavet leiate siit: https://go.microsoft.com/fwlink/?linkid=870924.
Kommentaar:
    Vorminda lahtrisse juurde "g"</t>
      </text>
    </comment>
    <comment ref="B42" authorId="4" shapeId="0" xr:uid="{3965319E-612A-4C3B-93C7-F9D188272CA4}">
      <text>
        <t>[Lõimkommentaar]
Teie Exceli versioon võimaldab teil seda lõimkommentaari lugeda, ent kõik sellesse tehtud muudatused eemaldatakse, kui fail avatakse Exceli uuemas versioonis. Lisateavet leiate siit: https://go.microsoft.com/fwlink/?linkid=870924.
Kommentaar:
    Lisada liiter arvule juurde</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tc={DE22D99E-D062-4F77-96D9-4F197FC4B07F}</author>
  </authors>
  <commentList>
    <comment ref="D4" authorId="0" shapeId="0" xr:uid="{DE22D99E-D062-4F77-96D9-4F197FC4B07F}">
      <text>
        <t>[Lõimkommentaar]
Teie Exceli versioon võimaldab teil seda lõimkommentaari lugeda, ent kõik sellesse tehtud muudatused eemaldatakse, kui fail avatakse Exceli uuemas versioonis. Lisateavet leiate siit: https://go.microsoft.com/fwlink/?linkid=870924.
Kommentaar:
    Järjekorranumbrid lisanduvad tänu sisestatud funktsioonile</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tc={6ABE8190-3C91-44FF-99A2-7EEF53A3D48B}</author>
    <author>tc={DCBFF663-437E-49CE-B01E-FDE5ADB403D2}</author>
  </authors>
  <commentList>
    <comment ref="D11" authorId="0" shapeId="0" xr:uid="{6ABE8190-3C91-44FF-99A2-7EEF53A3D48B}">
      <text>
        <t>[Lõimkommentaar]
Teie Exceli versioon võimaldab teil seda lõimkommentaari lugeda, ent kõik sellesse tehtud muudatused eemaldatakse, kui fail avatakse Exceli uuemas versioonis. Lisateavet leiate siit: https://go.microsoft.com/fwlink/?linkid=870924.
Kommentaar:
    Oluline, et punktisummad oleksid kasvavas järjekorras.
-1 väärtus funktsioonis võtab suurima väärtuse. Ehk kui Vlookup'il on TRUE, siis Xlookup'il on -1.</t>
      </text>
    </comment>
    <comment ref="D35" authorId="1" shapeId="0" xr:uid="{DCBFF663-437E-49CE-B01E-FDE5ADB403D2}">
      <text>
        <t>[Lõimkommentaar]
Teie Exceli versioon võimaldab teil seda lõimkommentaari lugeda, ent kõik sellesse tehtud muudatused eemaldatakse, kui fail avatakse Exceli uuemas versioonis. Lisateavet leiate siit: https://go.microsoft.com/fwlink/?linkid=870924.
Kommentaar:
    Piirväärtused peavad olema kasvavas järjekorras. Võrreldes Vlookup'iga, on Xlookup loetavam funktsioon ja vähem vigu.</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tc={994483DD-D0BB-4B9C-BE67-750F913EF15A}</author>
  </authors>
  <commentList>
    <comment ref="A2" authorId="0" shapeId="0" xr:uid="{994483DD-D0BB-4B9C-BE67-750F913EF15A}">
      <text>
        <t>[Lõimkommentaar]
Teie Exceli versioon võimaldab teil seda lõimkommentaari lugeda, ent kõik sellesse tehtud muudatused eemaldatakse, kui fail avatakse Exceli uuemas versioonis. Lisateavet leiate siit: https://go.microsoft.com/fwlink/?linkid=870924.
Kommentaar:
    Siia saab koostada ripploendi nimedest</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tc={2A2FAF70-A8BA-474F-8E42-7141408C34B1}</author>
  </authors>
  <commentList>
    <comment ref="F2" authorId="0" shapeId="0" xr:uid="{2A2FAF70-A8BA-474F-8E42-7141408C34B1}">
      <text>
        <t>[Lõimkommentaar]
Teie Exceli versioon võimaldab teil seda lõimkommentaari lugeda, ent kõik sellesse tehtud muudatused eemaldatakse, kui fail avatakse Exceli uuemas versioonis. Lisateavet leiate siit: https://go.microsoft.com/fwlink/?linkid=870924.
Kommentaar:
    Kirjuta toote nimi käsitsi või koosta ripploend</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tc={7A758547-DBFA-44DF-BFFE-108E65255A62}</author>
  </authors>
  <commentList>
    <comment ref="H17" authorId="0" shapeId="0" xr:uid="{7A758547-DBFA-44DF-BFFE-108E65255A62}">
      <text>
        <t>[Lõimkommentaar]
Teie Exceli versioon võimaldab teil seda lõimkommentaari lugeda, ent kõik sellesse tehtud muudatused eemaldatakse, kui fail avatakse Exceli uuemas versioonis. Lisateavet leiate siit: https://go.microsoft.com/fwlink/?linkid=870924.
Kommentaar:
    Siin peab alati olema valem ja Mõjuanalüüs ei muuda valemit.</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61">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bk>
      <extLst>
        <ext uri="{3e2802c4-a4d2-4d8b-9148-e3be6c30e623}">
          <xlrd:rvb i="27"/>
        </ext>
      </extLst>
    </bk>
    <bk>
      <extLst>
        <ext uri="{3e2802c4-a4d2-4d8b-9148-e3be6c30e623}">
          <xlrd:rvb i="28"/>
        </ext>
      </extLst>
    </bk>
    <bk>
      <extLst>
        <ext uri="{3e2802c4-a4d2-4d8b-9148-e3be6c30e623}">
          <xlrd:rvb i="29"/>
        </ext>
      </extLst>
    </bk>
    <bk>
      <extLst>
        <ext uri="{3e2802c4-a4d2-4d8b-9148-e3be6c30e623}">
          <xlrd:rvb i="30"/>
        </ext>
      </extLst>
    </bk>
    <bk>
      <extLst>
        <ext uri="{3e2802c4-a4d2-4d8b-9148-e3be6c30e623}">
          <xlrd:rvb i="31"/>
        </ext>
      </extLst>
    </bk>
    <bk>
      <extLst>
        <ext uri="{3e2802c4-a4d2-4d8b-9148-e3be6c30e623}">
          <xlrd:rvb i="32"/>
        </ext>
      </extLst>
    </bk>
    <bk>
      <extLst>
        <ext uri="{3e2802c4-a4d2-4d8b-9148-e3be6c30e623}">
          <xlrd:rvb i="33"/>
        </ext>
      </extLst>
    </bk>
    <bk>
      <extLst>
        <ext uri="{3e2802c4-a4d2-4d8b-9148-e3be6c30e623}">
          <xlrd:rvb i="34"/>
        </ext>
      </extLst>
    </bk>
    <bk>
      <extLst>
        <ext uri="{3e2802c4-a4d2-4d8b-9148-e3be6c30e623}">
          <xlrd:rvb i="35"/>
        </ext>
      </extLst>
    </bk>
    <bk>
      <extLst>
        <ext uri="{3e2802c4-a4d2-4d8b-9148-e3be6c30e623}">
          <xlrd:rvb i="36"/>
        </ext>
      </extLst>
    </bk>
    <bk>
      <extLst>
        <ext uri="{3e2802c4-a4d2-4d8b-9148-e3be6c30e623}">
          <xlrd:rvb i="37"/>
        </ext>
      </extLst>
    </bk>
    <bk>
      <extLst>
        <ext uri="{3e2802c4-a4d2-4d8b-9148-e3be6c30e623}">
          <xlrd:rvb i="38"/>
        </ext>
      </extLst>
    </bk>
    <bk>
      <extLst>
        <ext uri="{3e2802c4-a4d2-4d8b-9148-e3be6c30e623}">
          <xlrd:rvb i="39"/>
        </ext>
      </extLst>
    </bk>
    <bk>
      <extLst>
        <ext uri="{3e2802c4-a4d2-4d8b-9148-e3be6c30e623}">
          <xlrd:rvb i="40"/>
        </ext>
      </extLst>
    </bk>
    <bk>
      <extLst>
        <ext uri="{3e2802c4-a4d2-4d8b-9148-e3be6c30e623}">
          <xlrd:rvb i="41"/>
        </ext>
      </extLst>
    </bk>
    <bk>
      <extLst>
        <ext uri="{3e2802c4-a4d2-4d8b-9148-e3be6c30e623}">
          <xlrd:rvb i="42"/>
        </ext>
      </extLst>
    </bk>
    <bk>
      <extLst>
        <ext uri="{3e2802c4-a4d2-4d8b-9148-e3be6c30e623}">
          <xlrd:rvb i="43"/>
        </ext>
      </extLst>
    </bk>
    <bk>
      <extLst>
        <ext uri="{3e2802c4-a4d2-4d8b-9148-e3be6c30e623}">
          <xlrd:rvb i="44"/>
        </ext>
      </extLst>
    </bk>
    <bk>
      <extLst>
        <ext uri="{3e2802c4-a4d2-4d8b-9148-e3be6c30e623}">
          <xlrd:rvb i="45"/>
        </ext>
      </extLst>
    </bk>
    <bk>
      <extLst>
        <ext uri="{3e2802c4-a4d2-4d8b-9148-e3be6c30e623}">
          <xlrd:rvb i="46"/>
        </ext>
      </extLst>
    </bk>
    <bk>
      <extLst>
        <ext uri="{3e2802c4-a4d2-4d8b-9148-e3be6c30e623}">
          <xlrd:rvb i="47"/>
        </ext>
      </extLst>
    </bk>
    <bk>
      <extLst>
        <ext uri="{3e2802c4-a4d2-4d8b-9148-e3be6c30e623}">
          <xlrd:rvb i="48"/>
        </ext>
      </extLst>
    </bk>
    <bk>
      <extLst>
        <ext uri="{3e2802c4-a4d2-4d8b-9148-e3be6c30e623}">
          <xlrd:rvb i="49"/>
        </ext>
      </extLst>
    </bk>
    <bk>
      <extLst>
        <ext uri="{3e2802c4-a4d2-4d8b-9148-e3be6c30e623}">
          <xlrd:rvb i="50"/>
        </ext>
      </extLst>
    </bk>
    <bk>
      <extLst>
        <ext uri="{3e2802c4-a4d2-4d8b-9148-e3be6c30e623}">
          <xlrd:rvb i="51"/>
        </ext>
      </extLst>
    </bk>
    <bk>
      <extLst>
        <ext uri="{3e2802c4-a4d2-4d8b-9148-e3be6c30e623}">
          <xlrd:rvb i="52"/>
        </ext>
      </extLst>
    </bk>
    <bk>
      <extLst>
        <ext uri="{3e2802c4-a4d2-4d8b-9148-e3be6c30e623}">
          <xlrd:rvb i="53"/>
        </ext>
      </extLst>
    </bk>
    <bk>
      <extLst>
        <ext uri="{3e2802c4-a4d2-4d8b-9148-e3be6c30e623}">
          <xlrd:rvb i="54"/>
        </ext>
      </extLst>
    </bk>
    <bk>
      <extLst>
        <ext uri="{3e2802c4-a4d2-4d8b-9148-e3be6c30e623}">
          <xlrd:rvb i="55"/>
        </ext>
      </extLst>
    </bk>
    <bk>
      <extLst>
        <ext uri="{3e2802c4-a4d2-4d8b-9148-e3be6c30e623}">
          <xlrd:rvb i="56"/>
        </ext>
      </extLst>
    </bk>
    <bk>
      <extLst>
        <ext uri="{3e2802c4-a4d2-4d8b-9148-e3be6c30e623}">
          <xlrd:rvb i="57"/>
        </ext>
      </extLst>
    </bk>
    <bk>
      <extLst>
        <ext uri="{3e2802c4-a4d2-4d8b-9148-e3be6c30e623}">
          <xlrd:rvb i="59"/>
        </ext>
      </extLst>
    </bk>
    <bk>
      <extLst>
        <ext uri="{3e2802c4-a4d2-4d8b-9148-e3be6c30e623}">
          <xlrd:rvb i="61"/>
        </ext>
      </extLst>
    </bk>
    <bk>
      <extLst>
        <ext uri="{3e2802c4-a4d2-4d8b-9148-e3be6c30e623}">
          <xlrd:rvb i="63"/>
        </ext>
      </extLst>
    </bk>
  </futureMetadata>
  <cellMetadata count="1">
    <bk>
      <rc t="1" v="0"/>
    </bk>
  </cellMetadata>
  <valueMetadata count="61">
    <bk>
      <rc t="2" v="0"/>
    </bk>
    <bk>
      <rc t="2" v="1"/>
    </bk>
    <bk>
      <rc t="2" v="2"/>
    </bk>
    <bk>
      <rc t="2" v="3"/>
    </bk>
    <bk>
      <rc t="2" v="4"/>
    </bk>
    <bk>
      <rc t="2" v="5"/>
    </bk>
    <bk>
      <rc t="2" v="6"/>
    </bk>
    <bk>
      <rc t="2" v="7"/>
    </bk>
    <bk>
      <rc t="2" v="8"/>
    </bk>
    <bk>
      <rc t="2" v="9"/>
    </bk>
    <bk>
      <rc t="2" v="10"/>
    </bk>
    <bk>
      <rc t="2" v="11"/>
    </bk>
    <bk>
      <rc t="2" v="12"/>
    </bk>
    <bk>
      <rc t="2" v="13"/>
    </bk>
    <bk>
      <rc t="2" v="14"/>
    </bk>
    <bk>
      <rc t="2" v="15"/>
    </bk>
    <bk>
      <rc t="2" v="16"/>
    </bk>
    <bk>
      <rc t="2" v="17"/>
    </bk>
    <bk>
      <rc t="2" v="18"/>
    </bk>
    <bk>
      <rc t="2" v="19"/>
    </bk>
    <bk>
      <rc t="2" v="20"/>
    </bk>
    <bk>
      <rc t="2" v="21"/>
    </bk>
    <bk>
      <rc t="2" v="22"/>
    </bk>
    <bk>
      <rc t="2" v="23"/>
    </bk>
    <bk>
      <rc t="2" v="24"/>
    </bk>
    <bk>
      <rc t="2" v="25"/>
    </bk>
    <bk>
      <rc t="2" v="26"/>
    </bk>
    <bk>
      <rc t="2" v="27"/>
    </bk>
    <bk>
      <rc t="2" v="28"/>
    </bk>
    <bk>
      <rc t="2" v="29"/>
    </bk>
    <bk>
      <rc t="2" v="30"/>
    </bk>
    <bk>
      <rc t="2" v="31"/>
    </bk>
    <bk>
      <rc t="2" v="32"/>
    </bk>
    <bk>
      <rc t="2" v="33"/>
    </bk>
    <bk>
      <rc t="2" v="34"/>
    </bk>
    <bk>
      <rc t="2" v="35"/>
    </bk>
    <bk>
      <rc t="2" v="36"/>
    </bk>
    <bk>
      <rc t="2" v="37"/>
    </bk>
    <bk>
      <rc t="2" v="38"/>
    </bk>
    <bk>
      <rc t="2" v="39"/>
    </bk>
    <bk>
      <rc t="2" v="40"/>
    </bk>
    <bk>
      <rc t="2" v="41"/>
    </bk>
    <bk>
      <rc t="2" v="42"/>
    </bk>
    <bk>
      <rc t="2" v="43"/>
    </bk>
    <bk>
      <rc t="2" v="44"/>
    </bk>
    <bk>
      <rc t="2" v="45"/>
    </bk>
    <bk>
      <rc t="2" v="46"/>
    </bk>
    <bk>
      <rc t="2" v="47"/>
    </bk>
    <bk>
      <rc t="2" v="48"/>
    </bk>
    <bk>
      <rc t="2" v="49"/>
    </bk>
    <bk>
      <rc t="2" v="50"/>
    </bk>
    <bk>
      <rc t="2" v="51"/>
    </bk>
    <bk>
      <rc t="2" v="52"/>
    </bk>
    <bk>
      <rc t="2" v="53"/>
    </bk>
    <bk>
      <rc t="2" v="54"/>
    </bk>
    <bk>
      <rc t="2" v="55"/>
    </bk>
    <bk>
      <rc t="2" v="56"/>
    </bk>
    <bk>
      <rc t="2" v="57"/>
    </bk>
    <bk>
      <rc t="2" v="58"/>
    </bk>
    <bk>
      <rc t="2" v="59"/>
    </bk>
    <bk>
      <rc t="2" v="60"/>
    </bk>
  </valueMetadata>
</metadata>
</file>

<file path=xl/sharedStrings.xml><?xml version="1.0" encoding="utf-8"?>
<sst xmlns="http://schemas.openxmlformats.org/spreadsheetml/2006/main" count="17380" uniqueCount="3968">
  <si>
    <t>Kokku</t>
  </si>
  <si>
    <t>Liida nimed valemi abil</t>
  </si>
  <si>
    <t>Eesnimi</t>
  </si>
  <si>
    <t>Perekonnanimi</t>
  </si>
  <si>
    <t>Ees- ja perekonnanimi</t>
  </si>
  <si>
    <t>Maali</t>
  </si>
  <si>
    <t>Nael</t>
  </si>
  <si>
    <t>Jüri</t>
  </si>
  <si>
    <t>Kruvi</t>
  </si>
  <si>
    <t>Karl</t>
  </si>
  <si>
    <t>Mutter</t>
  </si>
  <si>
    <t>Juhan</t>
  </si>
  <si>
    <t>Polt</t>
  </si>
  <si>
    <t>Liida nimed valemi abil nii, et eesnime ja perekonnanime vahel oleks tühik</t>
  </si>
  <si>
    <t>a</t>
  </si>
  <si>
    <t>b</t>
  </si>
  <si>
    <t>Tulemus</t>
  </si>
  <si>
    <t>Kaup</t>
  </si>
  <si>
    <t>Ostetav kogus</t>
  </si>
  <si>
    <t>Summa</t>
  </si>
  <si>
    <t>Hind</t>
  </si>
  <si>
    <t>Või</t>
  </si>
  <si>
    <t>Sai</t>
  </si>
  <si>
    <t>Leib</t>
  </si>
  <si>
    <t>Piim</t>
  </si>
  <si>
    <t>Vorst</t>
  </si>
  <si>
    <t>Kogus</t>
  </si>
  <si>
    <t>Käibemaks</t>
  </si>
  <si>
    <t>Lill</t>
  </si>
  <si>
    <t>Käsitööleib</t>
  </si>
  <si>
    <t>Paberiplokk</t>
  </si>
  <si>
    <t>Seinakell</t>
  </si>
  <si>
    <t>Arvuti</t>
  </si>
  <si>
    <t>Firma</t>
  </si>
  <si>
    <t>Arve nr</t>
  </si>
  <si>
    <t>Arve kuupäev</t>
  </si>
  <si>
    <t>Märkus</t>
  </si>
  <si>
    <t>Telia Eesti AS</t>
  </si>
  <si>
    <t>B20171115</t>
  </si>
  <si>
    <t>Internet</t>
  </si>
  <si>
    <t>Äripäev AS</t>
  </si>
  <si>
    <t>ÄP5587</t>
  </si>
  <si>
    <t>Kuulutus</t>
  </si>
  <si>
    <t>Maxima OÜ</t>
  </si>
  <si>
    <t>Banaan</t>
  </si>
  <si>
    <t>Möllerauto AS</t>
  </si>
  <si>
    <t>Auto</t>
  </si>
  <si>
    <t>Eesti Energia AS</t>
  </si>
  <si>
    <t>Küte</t>
  </si>
  <si>
    <t>Jrk nr</t>
  </si>
  <si>
    <t>Nimi</t>
  </si>
  <si>
    <t>Väikseim osaletud tundide arv</t>
  </si>
  <si>
    <t>Suurim osaletud tundide arv</t>
  </si>
  <si>
    <t>Osaletud päevad kokku</t>
  </si>
  <si>
    <t>Osaletud tunde kokku</t>
  </si>
  <si>
    <t>Malle</t>
  </si>
  <si>
    <t xml:space="preserve">Porgand       </t>
  </si>
  <si>
    <t>Kalle</t>
  </si>
  <si>
    <t xml:space="preserve">Hinn              </t>
  </si>
  <si>
    <t>Madis</t>
  </si>
  <si>
    <t xml:space="preserve">Vooremäe   </t>
  </si>
  <si>
    <t>puudub</t>
  </si>
  <si>
    <t>Marina</t>
  </si>
  <si>
    <t xml:space="preserve">Uuspõld      </t>
  </si>
  <si>
    <t>Eeva</t>
  </si>
  <si>
    <t>Kamsakann</t>
  </si>
  <si>
    <t>Irina</t>
  </si>
  <si>
    <t>Jaroševskaja</t>
  </si>
  <si>
    <t>Kui palju saadi müügist kasu?</t>
  </si>
  <si>
    <t>Müügihind</t>
  </si>
  <si>
    <t>Kasum kokku</t>
  </si>
  <si>
    <t>Halvaa</t>
  </si>
  <si>
    <t>Kohv</t>
  </si>
  <si>
    <t>Kommid</t>
  </si>
  <si>
    <t>Leia korterite ruutmeetrite hind</t>
  </si>
  <si>
    <t>Aadress</t>
  </si>
  <si>
    <t>Suurus</t>
  </si>
  <si>
    <t>Leia toote kilohind</t>
  </si>
  <si>
    <t>Kaal grammides</t>
  </si>
  <si>
    <t>300 km sõit €</t>
  </si>
  <si>
    <t>75 km sõit €</t>
  </si>
  <si>
    <t>40 km sõit €</t>
  </si>
  <si>
    <t>sinine</t>
  </si>
  <si>
    <t>punane</t>
  </si>
  <si>
    <t>kollane</t>
  </si>
  <si>
    <t>Bruto</t>
  </si>
  <si>
    <t>Töötaja
töötuskindlustus-
makse</t>
  </si>
  <si>
    <t>Kogumispension</t>
  </si>
  <si>
    <t>Tulumaks</t>
  </si>
  <si>
    <t>Neto</t>
  </si>
  <si>
    <t>Sotsiaalmaks</t>
  </si>
  <si>
    <t>Tööandja
töötuskindlustus-
makse</t>
  </si>
  <si>
    <t>Maksud
kokku</t>
  </si>
  <si>
    <t>Palgakulu 
kokku</t>
  </si>
  <si>
    <t>Triinu hinded</t>
  </si>
  <si>
    <t>Taavi hinded</t>
  </si>
  <si>
    <t>Eesti keel</t>
  </si>
  <si>
    <t>Inglise keel</t>
  </si>
  <si>
    <t>Vene keel</t>
  </si>
  <si>
    <t>Triinu</t>
  </si>
  <si>
    <t>Taavi</t>
  </si>
  <si>
    <t>Keskmine hinne</t>
  </si>
  <si>
    <t>Madalaim hinne</t>
  </si>
  <si>
    <t>Kõrgeim hinne</t>
  </si>
  <si>
    <t>Hindeid kokku</t>
  </si>
  <si>
    <t>Ainete keskmine hinne (ümardatuna üheks komakohaks)</t>
  </si>
  <si>
    <t>Valuutad</t>
  </si>
  <si>
    <t>BGN</t>
  </si>
  <si>
    <t>PLN</t>
  </si>
  <si>
    <t>Jäätis</t>
  </si>
  <si>
    <t>Toiduretsept</t>
  </si>
  <si>
    <t>inimesele</t>
  </si>
  <si>
    <t>Toiduaine</t>
  </si>
  <si>
    <t>Ühik</t>
  </si>
  <si>
    <t>Kogus ühele</t>
  </si>
  <si>
    <t>Kogus kokku</t>
  </si>
  <si>
    <t>tk</t>
  </si>
  <si>
    <t>Porgand</t>
  </si>
  <si>
    <t>Till</t>
  </si>
  <si>
    <t>Sool</t>
  </si>
  <si>
    <t>Brutopalk</t>
  </si>
  <si>
    <t>Netopalk</t>
  </si>
  <si>
    <t>Müüs kokku</t>
  </si>
  <si>
    <t>Plaan</t>
  </si>
  <si>
    <t>Võrdle müügi plaani ja tulemust. Kirjuta Tulemus lahtrisse IF funktsioon, mis väljastab teate: "Ei täitnud"; "Täitis".</t>
  </si>
  <si>
    <t>Alan</t>
  </si>
  <si>
    <t>Bob</t>
  </si>
  <si>
    <t>Carol</t>
  </si>
  <si>
    <t>Ostja</t>
  </si>
  <si>
    <t>Kogu kauba maksumus</t>
  </si>
  <si>
    <t>Allahindlus</t>
  </si>
  <si>
    <t>Lõplik maksumus</t>
  </si>
  <si>
    <t>Kui kauba maksumus on suurem kui 1000 eurot, saab ostja 5% allahindlust.
Leia, millise summa peab iga ostja oma kauba eest tasuma.</t>
  </si>
  <si>
    <t>Mets</t>
  </si>
  <si>
    <t>Kask</t>
  </si>
  <si>
    <t>Tamm</t>
  </si>
  <si>
    <t>Mänd</t>
  </si>
  <si>
    <t>Kuusk</t>
  </si>
  <si>
    <t>Saar</t>
  </si>
  <si>
    <t>Toode</t>
  </si>
  <si>
    <t>Maksumus</t>
  </si>
  <si>
    <t xml:space="preserve">Kaupluses on 10% allahindlus ainult teatud kaupadele ning kui ost ületab 1000€.
Kasuta IF ja AND funktsioone ning leia kaupade lõplik maksumus. </t>
  </si>
  <si>
    <t>Puit</t>
  </si>
  <si>
    <t>Jah</t>
  </si>
  <si>
    <t>Klaas</t>
  </si>
  <si>
    <t>Ei</t>
  </si>
  <si>
    <t>Tsement</t>
  </si>
  <si>
    <t>Turvas</t>
  </si>
  <si>
    <t>Müügiplaan</t>
  </si>
  <si>
    <t>Tulemustasu</t>
  </si>
  <si>
    <t>Osaleja</t>
  </si>
  <si>
    <t>Palgasoov</t>
  </si>
  <si>
    <t>Pakutav
 palk</t>
  </si>
  <si>
    <t>Lähen tööle/ ei lähe tööle</t>
  </si>
  <si>
    <t>Palgasoovi ja 
pakutava palga
erinevus</t>
  </si>
  <si>
    <t>Tööle minek</t>
  </si>
  <si>
    <t>Argo</t>
  </si>
  <si>
    <t>Kaisa</t>
  </si>
  <si>
    <t>Aire</t>
  </si>
  <si>
    <t>Lilian</t>
  </si>
  <si>
    <t>Anne</t>
  </si>
  <si>
    <t>Elena</t>
  </si>
  <si>
    <t>Aleksandr</t>
  </si>
  <si>
    <t>Aivi</t>
  </si>
  <si>
    <t>Madalaim
palgasoov</t>
  </si>
  <si>
    <t>Arvuta palgasoovi summa, väikseim ja suurim palgasoov ning osalejate keskmine palgasoovi number.
Kasutades IF-funktsiooni, arvuta E veerus, kas osaleja läheb või ei lähe tööle.
Kasutades IF-funktsiooni, arvuta palgasoovi ja pakutava palga erinevus, kui osaleja läheb tööle. Kui osaleja tööle ei lähe, lase funktsioonil kirjutada "Pakutav palk ei sobi".
Proovi koostada tulpdiagramm, mis koosneb osalejast ja tema palgasoovist</t>
  </si>
  <si>
    <t>Kõrgeim
palgasoov</t>
  </si>
  <si>
    <t>Keskmine 
palk</t>
  </si>
  <si>
    <t>Kauba nimetus</t>
  </si>
  <si>
    <t>Parim enne</t>
  </si>
  <si>
    <t>Tänane kuupäev</t>
  </si>
  <si>
    <t>Kogus </t>
  </si>
  <si>
    <t>Märkused</t>
  </si>
  <si>
    <t>piim</t>
  </si>
  <si>
    <t>kohupiim</t>
  </si>
  <si>
    <t>lihakonserv</t>
  </si>
  <si>
    <t>õunad</t>
  </si>
  <si>
    <t>leib</t>
  </si>
  <si>
    <t>kala</t>
  </si>
  <si>
    <t>kompott</t>
  </si>
  <si>
    <t>kohvikoor</t>
  </si>
  <si>
    <t>hapukoor</t>
  </si>
  <si>
    <t>või</t>
  </si>
  <si>
    <t>Normtunde</t>
  </si>
  <si>
    <t>Ületunnitasu tegur</t>
  </si>
  <si>
    <t>Maksuvaba</t>
  </si>
  <si>
    <t>Tulumaksu protsent</t>
  </si>
  <si>
    <t>Tariif</t>
  </si>
  <si>
    <t>Tunde</t>
  </si>
  <si>
    <t>Palk</t>
  </si>
  <si>
    <t>Saada</t>
  </si>
  <si>
    <t>Kasemets</t>
  </si>
  <si>
    <t>Vaher</t>
  </si>
  <si>
    <t>Paju</t>
  </si>
  <si>
    <t>Nr</t>
  </si>
  <si>
    <t>Firma nimi</t>
  </si>
  <si>
    <t>Võlgnevus</t>
  </si>
  <si>
    <t>Pank</t>
  </si>
  <si>
    <t>Grupis on ettevõtteid (OÜ)</t>
  </si>
  <si>
    <t>Ettevõte (OÜ)</t>
  </si>
  <si>
    <t>Ehitus</t>
  </si>
  <si>
    <t>Tosso OÜ</t>
  </si>
  <si>
    <t>SEB</t>
  </si>
  <si>
    <t>Grupis on FIEsid</t>
  </si>
  <si>
    <t>FIE</t>
  </si>
  <si>
    <t>Transport</t>
  </si>
  <si>
    <t>Tarvo Kuhi FIE</t>
  </si>
  <si>
    <t>Swedbank</t>
  </si>
  <si>
    <t>Grupis on eraisikuid</t>
  </si>
  <si>
    <t>Eraisik</t>
  </si>
  <si>
    <t>Maret Saarna</t>
  </si>
  <si>
    <t>LHV</t>
  </si>
  <si>
    <t>&lt;5000</t>
  </si>
  <si>
    <t>Karjäär</t>
  </si>
  <si>
    <t>Luhakooder OÜ</t>
  </si>
  <si>
    <t>Krediidipank</t>
  </si>
  <si>
    <t>&gt;5000</t>
  </si>
  <si>
    <t>Savest OÜ</t>
  </si>
  <si>
    <t>Siirak OÜ</t>
  </si>
  <si>
    <t>Marek Öpik</t>
  </si>
  <si>
    <t>Endrik Saarniit FIE</t>
  </si>
  <si>
    <t>Priit Laasik</t>
  </si>
  <si>
    <t>Vaarmann OÜ</t>
  </si>
  <si>
    <t>Jansu OÜ</t>
  </si>
  <si>
    <t>Marek Jaansoo FIE</t>
  </si>
  <si>
    <t>Maret Kuhi FIE</t>
  </si>
  <si>
    <t>Anne Teder</t>
  </si>
  <si>
    <t>Indrek Mullari</t>
  </si>
  <si>
    <t>Švarts OÜ</t>
  </si>
  <si>
    <t>Jansik OÜ</t>
  </si>
  <si>
    <t>Kaspar Tosso</t>
  </si>
  <si>
    <t>Martin Karo</t>
  </si>
  <si>
    <t>Jüri Kuhi</t>
  </si>
  <si>
    <t>Henn Saar</t>
  </si>
  <si>
    <t>Karu OÜ</t>
  </si>
  <si>
    <t>Riina Riisalu</t>
  </si>
  <si>
    <t>Ivan Sonk FIE</t>
  </si>
  <si>
    <t>Sillmann OÜ</t>
  </si>
  <si>
    <t>Kaidi</t>
  </si>
  <si>
    <t xml:space="preserve"> Tartu</t>
  </si>
  <si>
    <t>Stella</t>
  </si>
  <si>
    <t>Abja-Paluoja</t>
  </si>
  <si>
    <t>Kristel</t>
  </si>
  <si>
    <t>Kertu</t>
  </si>
  <si>
    <t>Adavere</t>
  </si>
  <si>
    <t>Triin</t>
  </si>
  <si>
    <t>Aegviidu</t>
  </si>
  <si>
    <t>Mikk</t>
  </si>
  <si>
    <t>Mari-Ann</t>
  </si>
  <si>
    <t>Alavere</t>
  </si>
  <si>
    <t>Mai-Liis</t>
  </si>
  <si>
    <t>Merli</t>
  </si>
  <si>
    <t>Albu</t>
  </si>
  <si>
    <t>Maarja</t>
  </si>
  <si>
    <t>Reet</t>
  </si>
  <si>
    <t>Annika</t>
  </si>
  <si>
    <t>Alu</t>
  </si>
  <si>
    <t>Karmen</t>
  </si>
  <si>
    <t>Ambla</t>
  </si>
  <si>
    <t>Helena</t>
  </si>
  <si>
    <t>Siim</t>
  </si>
  <si>
    <t>Antsla</t>
  </si>
  <si>
    <t>Eliise</t>
  </si>
  <si>
    <t>Liis</t>
  </si>
  <si>
    <t>Helen</t>
  </si>
  <si>
    <t>Ave</t>
  </si>
  <si>
    <t>Aravete</t>
  </si>
  <si>
    <t>Ahto</t>
  </si>
  <si>
    <t>Ardu</t>
  </si>
  <si>
    <t>Hendrik</t>
  </si>
  <si>
    <t>Kristjan</t>
  </si>
  <si>
    <t>Marili</t>
  </si>
  <si>
    <t>Aruküla</t>
  </si>
  <si>
    <t>Anni</t>
  </si>
  <si>
    <t>Raido</t>
  </si>
  <si>
    <t>Martin</t>
  </si>
  <si>
    <t>Aseri</t>
  </si>
  <si>
    <t>Audru</t>
  </si>
  <si>
    <t>Keiu</t>
  </si>
  <si>
    <t>Nele</t>
  </si>
  <si>
    <t>Kaide-Liis</t>
  </si>
  <si>
    <t>Avinurme</t>
  </si>
  <si>
    <t>Johanna</t>
  </si>
  <si>
    <t>Lewandowski</t>
  </si>
  <si>
    <t>Cote Montagne</t>
  </si>
  <si>
    <t>Kristiina</t>
  </si>
  <si>
    <t>Elva</t>
  </si>
  <si>
    <t>Raiko</t>
  </si>
  <si>
    <t>Mirjam</t>
  </si>
  <si>
    <t>Rait</t>
  </si>
  <si>
    <t>Margus</t>
  </si>
  <si>
    <t>Sander</t>
  </si>
  <si>
    <t>Marlyn</t>
  </si>
  <si>
    <t>Marko</t>
  </si>
  <si>
    <t>Anette</t>
  </si>
  <si>
    <t>Sandra</t>
  </si>
  <si>
    <t>Henery</t>
  </si>
  <si>
    <t>Cristina</t>
  </si>
  <si>
    <t>Emmaste</t>
  </si>
  <si>
    <t>Taaniel</t>
  </si>
  <si>
    <t>Haabneeme</t>
  </si>
  <si>
    <t>Johannes</t>
  </si>
  <si>
    <t>Roland</t>
  </si>
  <si>
    <t>Bert</t>
  </si>
  <si>
    <t>Liliana</t>
  </si>
  <si>
    <t>Karin</t>
  </si>
  <si>
    <t>Trevor</t>
  </si>
  <si>
    <t>Marika</t>
  </si>
  <si>
    <t>Ilmar</t>
  </si>
  <si>
    <t>Silver</t>
  </si>
  <si>
    <t>Peep</t>
  </si>
  <si>
    <t>Haabsaare</t>
  </si>
  <si>
    <t>Haanja</t>
  </si>
  <si>
    <t>Jaanus</t>
  </si>
  <si>
    <t>Reimo</t>
  </si>
  <si>
    <t>Haapsalu</t>
  </si>
  <si>
    <t>Reigo</t>
  </si>
  <si>
    <t>Regle</t>
  </si>
  <si>
    <t>Heleen</t>
  </si>
  <si>
    <t>Indrek</t>
  </si>
  <si>
    <t>1a</t>
  </si>
  <si>
    <t>Reiko</t>
  </si>
  <si>
    <t>28a</t>
  </si>
  <si>
    <t>Malle-Liisa</t>
  </si>
  <si>
    <t>Miko</t>
  </si>
  <si>
    <t>Merily</t>
  </si>
  <si>
    <t>Kamarik</t>
  </si>
  <si>
    <t>Margot</t>
  </si>
  <si>
    <t>Birgit</t>
  </si>
  <si>
    <t>Merit</t>
  </si>
  <si>
    <t>Urmas</t>
  </si>
  <si>
    <t>Vaiko</t>
  </si>
  <si>
    <t>Maris</t>
  </si>
  <si>
    <t>Eveli</t>
  </si>
  <si>
    <t>Haava</t>
  </si>
  <si>
    <t>Kaarel</t>
  </si>
  <si>
    <t>Habaja</t>
  </si>
  <si>
    <t>Johan</t>
  </si>
  <si>
    <t>Hageri</t>
  </si>
  <si>
    <t>Ardo</t>
  </si>
  <si>
    <t>Tene</t>
  </si>
  <si>
    <t>Haljala</t>
  </si>
  <si>
    <t>Riinu</t>
  </si>
  <si>
    <t>Marilis</t>
  </si>
  <si>
    <t>Jürgen</t>
  </si>
  <si>
    <t>Halliste</t>
  </si>
  <si>
    <t>Henrik</t>
  </si>
  <si>
    <t>Hanila</t>
  </si>
  <si>
    <t>Mariann</t>
  </si>
  <si>
    <t>Marje</t>
  </si>
  <si>
    <t>Mairi</t>
  </si>
  <si>
    <t>Hargla</t>
  </si>
  <si>
    <t>Varmo</t>
  </si>
  <si>
    <t>Harju-Risti</t>
  </si>
  <si>
    <t>Henry</t>
  </si>
  <si>
    <t>Harku</t>
  </si>
  <si>
    <t>Rene</t>
  </si>
  <si>
    <t>Hellenurme</t>
  </si>
  <si>
    <t>Kert</t>
  </si>
  <si>
    <t>Helme</t>
  </si>
  <si>
    <t>Janeli</t>
  </si>
  <si>
    <t>Himmaste</t>
  </si>
  <si>
    <t>Kaisamai</t>
  </si>
  <si>
    <t>Hummuli</t>
  </si>
  <si>
    <t>Monika</t>
  </si>
  <si>
    <t>Häädemeeste</t>
  </si>
  <si>
    <t>Richard</t>
  </si>
  <si>
    <t>Maiken</t>
  </si>
  <si>
    <t>Iisaku</t>
  </si>
  <si>
    <t>Laura</t>
  </si>
  <si>
    <t>Kärt</t>
  </si>
  <si>
    <t>Mari</t>
  </si>
  <si>
    <t>Marin</t>
  </si>
  <si>
    <t>Merili</t>
  </si>
  <si>
    <t>Kaupo</t>
  </si>
  <si>
    <t>Ilmatsalu</t>
  </si>
  <si>
    <t>Toomas</t>
  </si>
  <si>
    <t>Imavere</t>
  </si>
  <si>
    <t>Gerda</t>
  </si>
  <si>
    <t>Juuru</t>
  </si>
  <si>
    <t>Kätlin</t>
  </si>
  <si>
    <t>Heli</t>
  </si>
  <si>
    <t>Karl-Erik</t>
  </si>
  <si>
    <t>Jõelähtme</t>
  </si>
  <si>
    <t>Kaia</t>
  </si>
  <si>
    <t>Helerin</t>
  </si>
  <si>
    <t>Jõesuu</t>
  </si>
  <si>
    <t>Kadri Karolin</t>
  </si>
  <si>
    <t>Jõgeva</t>
  </si>
  <si>
    <t>Marti</t>
  </si>
  <si>
    <t>Reelika</t>
  </si>
  <si>
    <t>Risto</t>
  </si>
  <si>
    <t>Heilike</t>
  </si>
  <si>
    <t>Siret</t>
  </si>
  <si>
    <t>Juta</t>
  </si>
  <si>
    <t>Mihkel</t>
  </si>
  <si>
    <t>Jõhvi</t>
  </si>
  <si>
    <t>Mona</t>
  </si>
  <si>
    <t>18a</t>
  </si>
  <si>
    <t>Joosep</t>
  </si>
  <si>
    <t>Jõõpre</t>
  </si>
  <si>
    <t>Jäneda</t>
  </si>
  <si>
    <t>Tiia</t>
  </si>
  <si>
    <t>Thea</t>
  </si>
  <si>
    <t>Villem</t>
  </si>
  <si>
    <t>Järva-Jaani</t>
  </si>
  <si>
    <t>Allar</t>
  </si>
  <si>
    <t>Ervin</t>
  </si>
  <si>
    <t>Jorma</t>
  </si>
  <si>
    <t>Sten</t>
  </si>
  <si>
    <t>Virgo</t>
  </si>
  <si>
    <t>Kaarepere</t>
  </si>
  <si>
    <t>Kaarma</t>
  </si>
  <si>
    <t>Robin</t>
  </si>
  <si>
    <t>Kaberneeme</t>
  </si>
  <si>
    <t>Karoliina</t>
  </si>
  <si>
    <t>Kabli</t>
  </si>
  <si>
    <t>Rauno</t>
  </si>
  <si>
    <t>Kadrina</t>
  </si>
  <si>
    <t>Elis</t>
  </si>
  <si>
    <t>Rainer</t>
  </si>
  <si>
    <t>Kristiine</t>
  </si>
  <si>
    <t>Sirle</t>
  </si>
  <si>
    <t>Ellu</t>
  </si>
  <si>
    <t>Kaiu</t>
  </si>
  <si>
    <t>Matti</t>
  </si>
  <si>
    <t>Kambja</t>
  </si>
  <si>
    <t>Krista</t>
  </si>
  <si>
    <t>Kanaküla</t>
  </si>
  <si>
    <t>Tanel</t>
  </si>
  <si>
    <t>Kanepi</t>
  </si>
  <si>
    <t>Karksi-Nuia</t>
  </si>
  <si>
    <t>Leelo</t>
  </si>
  <si>
    <t>Kasaritsa</t>
  </si>
  <si>
    <t>Art</t>
  </si>
  <si>
    <t>Kehra</t>
  </si>
  <si>
    <t>Lauri</t>
  </si>
  <si>
    <t>Rain</t>
  </si>
  <si>
    <t>Mariliis</t>
  </si>
  <si>
    <t>Gabriel</t>
  </si>
  <si>
    <t>Kehtna</t>
  </si>
  <si>
    <t>Keila</t>
  </si>
  <si>
    <t>Hõbe</t>
  </si>
  <si>
    <t>Tõll</t>
  </si>
  <si>
    <t>Geidi</t>
  </si>
  <si>
    <t>Heili</t>
  </si>
  <si>
    <t>Carolyn</t>
  </si>
  <si>
    <t>2a</t>
  </si>
  <si>
    <t>Eero</t>
  </si>
  <si>
    <t>Kernu</t>
  </si>
  <si>
    <t>Kihelkonna</t>
  </si>
  <si>
    <t>Kihlepa</t>
  </si>
  <si>
    <t>Raimi</t>
  </si>
  <si>
    <t>Kiili</t>
  </si>
  <si>
    <t>Oliver</t>
  </si>
  <si>
    <t>Sigrid</t>
  </si>
  <si>
    <t>Enar</t>
  </si>
  <si>
    <t>Kiisa</t>
  </si>
  <si>
    <t>Kiiu</t>
  </si>
  <si>
    <t>Kilingi-Nõmme</t>
  </si>
  <si>
    <t>Gaida</t>
  </si>
  <si>
    <t>Angela</t>
  </si>
  <si>
    <t>Kadri</t>
  </si>
  <si>
    <t>Kai-Leen</t>
  </si>
  <si>
    <t>Piret</t>
  </si>
  <si>
    <t>Katrina</t>
  </si>
  <si>
    <t>Kioma</t>
  </si>
  <si>
    <t>Ingrid</t>
  </si>
  <si>
    <t>Kirbla</t>
  </si>
  <si>
    <t>Kiviõli</t>
  </si>
  <si>
    <t>Mare</t>
  </si>
  <si>
    <t>Koeru</t>
  </si>
  <si>
    <t>Aadi</t>
  </si>
  <si>
    <t>Andres</t>
  </si>
  <si>
    <t>Kalmet</t>
  </si>
  <si>
    <t>Kohila</t>
  </si>
  <si>
    <t>Janne</t>
  </si>
  <si>
    <t>Geilyn</t>
  </si>
  <si>
    <t>Viljar</t>
  </si>
  <si>
    <t>Kadi</t>
  </si>
  <si>
    <t>Kohtla-Järve</t>
  </si>
  <si>
    <t>3a</t>
  </si>
  <si>
    <t>Reijo</t>
  </si>
  <si>
    <t>Raul</t>
  </si>
  <si>
    <t>Olja</t>
  </si>
  <si>
    <t>Zenja</t>
  </si>
  <si>
    <t>Ave-Lii</t>
  </si>
  <si>
    <t>Kolga</t>
  </si>
  <si>
    <t>Juulia</t>
  </si>
  <si>
    <t>Kolga-Jaani</t>
  </si>
  <si>
    <t>Koluvere</t>
  </si>
  <si>
    <t>Marit</t>
  </si>
  <si>
    <t>Rando</t>
  </si>
  <si>
    <t>Koorküla</t>
  </si>
  <si>
    <t>Koosa</t>
  </si>
  <si>
    <t>Kaspar</t>
  </si>
  <si>
    <t>Kose</t>
  </si>
  <si>
    <t>Margaret</t>
  </si>
  <si>
    <t>4a</t>
  </si>
  <si>
    <t>Age</t>
  </si>
  <si>
    <t>Ivo</t>
  </si>
  <si>
    <t>Elvis</t>
  </si>
  <si>
    <t>Meelis</t>
  </si>
  <si>
    <t>Krabi</t>
  </si>
  <si>
    <t>Grisse</t>
  </si>
  <si>
    <t>Kunda</t>
  </si>
  <si>
    <t>Kuremaa</t>
  </si>
  <si>
    <t>Kuremäe</t>
  </si>
  <si>
    <t>Merilin</t>
  </si>
  <si>
    <t>Kurepalu</t>
  </si>
  <si>
    <t>Kuressaare</t>
  </si>
  <si>
    <t>Marta</t>
  </si>
  <si>
    <t>Joel</t>
  </si>
  <si>
    <t>Ireen</t>
  </si>
  <si>
    <t>Kerttu</t>
  </si>
  <si>
    <t>Elisabet</t>
  </si>
  <si>
    <t>Liisi</t>
  </si>
  <si>
    <t>Liisa</t>
  </si>
  <si>
    <t>Jandre</t>
  </si>
  <si>
    <t>Evelin</t>
  </si>
  <si>
    <t>Liina</t>
  </si>
  <si>
    <t>Karel</t>
  </si>
  <si>
    <t>Kirsi</t>
  </si>
  <si>
    <t>Vahur</t>
  </si>
  <si>
    <t>54a</t>
  </si>
  <si>
    <t>Mart</t>
  </si>
  <si>
    <t>Karen</t>
  </si>
  <si>
    <t>Maria</t>
  </si>
  <si>
    <t>Greete</t>
  </si>
  <si>
    <t>Teele</t>
  </si>
  <si>
    <t>Daniel</t>
  </si>
  <si>
    <t>Katri</t>
  </si>
  <si>
    <t>Jaanika</t>
  </si>
  <si>
    <t>Elisa</t>
  </si>
  <si>
    <t>Hannes</t>
  </si>
  <si>
    <t>7a</t>
  </si>
  <si>
    <t>Kuusalu</t>
  </si>
  <si>
    <t>Karola</t>
  </si>
  <si>
    <t>Marvin</t>
  </si>
  <si>
    <t>Marek</t>
  </si>
  <si>
    <t>Kõnnu</t>
  </si>
  <si>
    <t>Aet</t>
  </si>
  <si>
    <t>Kõo</t>
  </si>
  <si>
    <t>Vilve</t>
  </si>
  <si>
    <t>Agnes</t>
  </si>
  <si>
    <t>Käina</t>
  </si>
  <si>
    <t>Aigi</t>
  </si>
  <si>
    <t>Antti</t>
  </si>
  <si>
    <t>Riin</t>
  </si>
  <si>
    <t>Kärdla</t>
  </si>
  <si>
    <t>Kreete</t>
  </si>
  <si>
    <t>Agne</t>
  </si>
  <si>
    <t>Silja</t>
  </si>
  <si>
    <t>Stiina</t>
  </si>
  <si>
    <t>Kärla</t>
  </si>
  <si>
    <t>Valjo</t>
  </si>
  <si>
    <t>Laagri</t>
  </si>
  <si>
    <t>Vallo</t>
  </si>
  <si>
    <t>Velli</t>
  </si>
  <si>
    <t>Merlin</t>
  </si>
  <si>
    <t>Laeva</t>
  </si>
  <si>
    <t>Merle</t>
  </si>
  <si>
    <t>Andri</t>
  </si>
  <si>
    <t>Pille-Riin</t>
  </si>
  <si>
    <t>Lagedi</t>
  </si>
  <si>
    <t>Sirli</t>
  </si>
  <si>
    <t>Villu</t>
  </si>
  <si>
    <t>Laimjala</t>
  </si>
  <si>
    <t>Malli</t>
  </si>
  <si>
    <t>Chrisy</t>
  </si>
  <si>
    <t>Laiuse</t>
  </si>
  <si>
    <t>Heigo</t>
  </si>
  <si>
    <t>Mario</t>
  </si>
  <si>
    <t>Laukna</t>
  </si>
  <si>
    <t>Ebeli</t>
  </si>
  <si>
    <t>Lehtse</t>
  </si>
  <si>
    <t>Merisabel</t>
  </si>
  <si>
    <t>Leisi</t>
  </si>
  <si>
    <t>Kristi</t>
  </si>
  <si>
    <t>Lelle</t>
  </si>
  <si>
    <t>Maret</t>
  </si>
  <si>
    <t>Lihula</t>
  </si>
  <si>
    <t>Keidi</t>
  </si>
  <si>
    <t>Liiva</t>
  </si>
  <si>
    <t>Lilli</t>
  </si>
  <si>
    <t>Linnamäe</t>
  </si>
  <si>
    <t>Janno</t>
  </si>
  <si>
    <t>Janar</t>
  </si>
  <si>
    <t>Elina</t>
  </si>
  <si>
    <t>Peeter</t>
  </si>
  <si>
    <t>Linte</t>
  </si>
  <si>
    <t>Lohusuu</t>
  </si>
  <si>
    <t>Loksa</t>
  </si>
  <si>
    <t>Lokuta</t>
  </si>
  <si>
    <t>Loo</t>
  </si>
  <si>
    <t>Diana</t>
  </si>
  <si>
    <t>Marjo</t>
  </si>
  <si>
    <t>Luunja</t>
  </si>
  <si>
    <t>Priit</t>
  </si>
  <si>
    <t>Andreas</t>
  </si>
  <si>
    <t>Pirjo</t>
  </si>
  <si>
    <t>Märt</t>
  </si>
  <si>
    <t>Lähte</t>
  </si>
  <si>
    <t>Eva</t>
  </si>
  <si>
    <t>Laivi</t>
  </si>
  <si>
    <t>Tauri</t>
  </si>
  <si>
    <t>Lüllemäe</t>
  </si>
  <si>
    <t>Lümanda</t>
  </si>
  <si>
    <t>Tuulikki</t>
  </si>
  <si>
    <t>Lümati</t>
  </si>
  <si>
    <t>Riina</t>
  </si>
  <si>
    <t>Maidla</t>
  </si>
  <si>
    <t>Martna</t>
  </si>
  <si>
    <t>Katrin</t>
  </si>
  <si>
    <t>Matjama</t>
  </si>
  <si>
    <t>Heleri</t>
  </si>
  <si>
    <t>Meleski</t>
  </si>
  <si>
    <t>Valter</t>
  </si>
  <si>
    <t>Melliste</t>
  </si>
  <si>
    <t>Tuuli</t>
  </si>
  <si>
    <t>Metsküla</t>
  </si>
  <si>
    <t>Helin</t>
  </si>
  <si>
    <t>Mooste</t>
  </si>
  <si>
    <t>Jane</t>
  </si>
  <si>
    <t>Muhu</t>
  </si>
  <si>
    <t>Egert</t>
  </si>
  <si>
    <t>Mustla</t>
  </si>
  <si>
    <t>Marten</t>
  </si>
  <si>
    <t>Tarmo</t>
  </si>
  <si>
    <t>Maanu</t>
  </si>
  <si>
    <t>Mõniste</t>
  </si>
  <si>
    <t>Kati</t>
  </si>
  <si>
    <t>Mäeküla</t>
  </si>
  <si>
    <t>Märjamaa</t>
  </si>
  <si>
    <t>Keir</t>
  </si>
  <si>
    <t>Ragnar</t>
  </si>
  <si>
    <t>Kerti</t>
  </si>
  <si>
    <t>Narva-Jõesuu</t>
  </si>
  <si>
    <t>Nissi</t>
  </si>
  <si>
    <t>Nuia</t>
  </si>
  <si>
    <t>Adam</t>
  </si>
  <si>
    <t>Terle</t>
  </si>
  <si>
    <t>Nurste</t>
  </si>
  <si>
    <t>Robert</t>
  </si>
  <si>
    <t>Nõo</t>
  </si>
  <si>
    <t>Madli</t>
  </si>
  <si>
    <t>Even</t>
  </si>
  <si>
    <t>Riivo</t>
  </si>
  <si>
    <t>Valdo</t>
  </si>
  <si>
    <t>Nõuni</t>
  </si>
  <si>
    <t>Nõva</t>
  </si>
  <si>
    <t>Elen</t>
  </si>
  <si>
    <t>Kairi</t>
  </si>
  <si>
    <t>Oidre</t>
  </si>
  <si>
    <t>Oisu</t>
  </si>
  <si>
    <t>Kirsi-Pia</t>
  </si>
  <si>
    <t>Manuel</t>
  </si>
  <si>
    <t>Ollepa</t>
  </si>
  <si>
    <t>Oonurme</t>
  </si>
  <si>
    <t>Kaur</t>
  </si>
  <si>
    <t>Orissaare</t>
  </si>
  <si>
    <t>9A</t>
  </si>
  <si>
    <t>Mark</t>
  </si>
  <si>
    <t>9B</t>
  </si>
  <si>
    <t>13a</t>
  </si>
  <si>
    <t>Silvia</t>
  </si>
  <si>
    <t>Helene</t>
  </si>
  <si>
    <t>Oru</t>
  </si>
  <si>
    <t>Henriette</t>
  </si>
  <si>
    <t>Otepää</t>
  </si>
  <si>
    <t>Alari</t>
  </si>
  <si>
    <t>Mati</t>
  </si>
  <si>
    <t>Paadrema</t>
  </si>
  <si>
    <t>Padise</t>
  </si>
  <si>
    <t>Erik</t>
  </si>
  <si>
    <t>Paide</t>
  </si>
  <si>
    <t>Andre</t>
  </si>
  <si>
    <t>Erik-Hans</t>
  </si>
  <si>
    <t>Eno</t>
  </si>
  <si>
    <t>Taho</t>
  </si>
  <si>
    <t>Karolin</t>
  </si>
  <si>
    <t>Kerstin</t>
  </si>
  <si>
    <t>Kersti</t>
  </si>
  <si>
    <t>Pajusi</t>
  </si>
  <si>
    <t>Pajusti</t>
  </si>
  <si>
    <t>Paldiski</t>
  </si>
  <si>
    <t>Karli</t>
  </si>
  <si>
    <t>Palivere</t>
  </si>
  <si>
    <t>Piilsi</t>
  </si>
  <si>
    <t>Pikevere</t>
  </si>
  <si>
    <t>Hannu</t>
  </si>
  <si>
    <t>Prillimäe</t>
  </si>
  <si>
    <t>Puhja</t>
  </si>
  <si>
    <t>Marita</t>
  </si>
  <si>
    <t>Purtse</t>
  </si>
  <si>
    <t>Raili</t>
  </si>
  <si>
    <t>Puurmani</t>
  </si>
  <si>
    <t>Teet</t>
  </si>
  <si>
    <t>Põltsamaa</t>
  </si>
  <si>
    <t>Ketlin</t>
  </si>
  <si>
    <t>Taavo</t>
  </si>
  <si>
    <t>Grete</t>
  </si>
  <si>
    <t>Holar</t>
  </si>
  <si>
    <t>Põlva</t>
  </si>
  <si>
    <t>Jaan</t>
  </si>
  <si>
    <t>Gitte</t>
  </si>
  <si>
    <t>Tiiu-Triin</t>
  </si>
  <si>
    <t>Helery</t>
  </si>
  <si>
    <t>Natalja</t>
  </si>
  <si>
    <t>Pärnu</t>
  </si>
  <si>
    <t>Alvar</t>
  </si>
  <si>
    <t>Jörgen</t>
  </si>
  <si>
    <t>Gerli</t>
  </si>
  <si>
    <t>Joonas</t>
  </si>
  <si>
    <t>Alisson</t>
  </si>
  <si>
    <t>Aron Erik</t>
  </si>
  <si>
    <t>Katre</t>
  </si>
  <si>
    <t>Sergo</t>
  </si>
  <si>
    <t>Anna-Grete</t>
  </si>
  <si>
    <t>Pia</t>
  </si>
  <si>
    <t>Erko</t>
  </si>
  <si>
    <t>Kristo</t>
  </si>
  <si>
    <t>Mait</t>
  </si>
  <si>
    <t>Artur</t>
  </si>
  <si>
    <t>Aulis</t>
  </si>
  <si>
    <t>Rael</t>
  </si>
  <si>
    <t>Ereli</t>
  </si>
  <si>
    <t>2e</t>
  </si>
  <si>
    <t>Elene</t>
  </si>
  <si>
    <t>Grete-Liisa</t>
  </si>
  <si>
    <t>Eliisa</t>
  </si>
  <si>
    <t>Riine</t>
  </si>
  <si>
    <t>Ahti</t>
  </si>
  <si>
    <t>Piibe-Mari</t>
  </si>
  <si>
    <t>Kati-Liis</t>
  </si>
  <si>
    <t>Anita</t>
  </si>
  <si>
    <t>Maarja-Liisa</t>
  </si>
  <si>
    <t>Fredy</t>
  </si>
  <si>
    <t>Leana</t>
  </si>
  <si>
    <t>Kirli</t>
  </si>
  <si>
    <t>Lenne</t>
  </si>
  <si>
    <t>34a</t>
  </si>
  <si>
    <t>Andry</t>
  </si>
  <si>
    <t>2c</t>
  </si>
  <si>
    <t>Kristin</t>
  </si>
  <si>
    <t>21b</t>
  </si>
  <si>
    <t>Kätriin</t>
  </si>
  <si>
    <t>Allan</t>
  </si>
  <si>
    <t>Hanna</t>
  </si>
  <si>
    <t>Inge</t>
  </si>
  <si>
    <t>Meisi</t>
  </si>
  <si>
    <t>Ivar</t>
  </si>
  <si>
    <t>44a</t>
  </si>
  <si>
    <t>Marie</t>
  </si>
  <si>
    <t>Anneli</t>
  </si>
  <si>
    <t>Timo</t>
  </si>
  <si>
    <t>Tiina</t>
  </si>
  <si>
    <t>Venno</t>
  </si>
  <si>
    <t>Magnus</t>
  </si>
  <si>
    <t>Ertti</t>
  </si>
  <si>
    <t>Pärnu-Jaagupi</t>
  </si>
  <si>
    <t>Aliis</t>
  </si>
  <si>
    <t>Päärdu</t>
  </si>
  <si>
    <t>Linda</t>
  </si>
  <si>
    <t>Pühalepa</t>
  </si>
  <si>
    <t>Elise</t>
  </si>
  <si>
    <t>Ott</t>
  </si>
  <si>
    <t>Pürksi</t>
  </si>
  <si>
    <t>Raasiku</t>
  </si>
  <si>
    <t>Elari</t>
  </si>
  <si>
    <t>Raimo</t>
  </si>
  <si>
    <t>Raikküla</t>
  </si>
  <si>
    <t>Raja</t>
  </si>
  <si>
    <t>Rakke</t>
  </si>
  <si>
    <t>Armido</t>
  </si>
  <si>
    <t>Rakvere</t>
  </si>
  <si>
    <t>Merilyn</t>
  </si>
  <si>
    <t>Clement</t>
  </si>
  <si>
    <t>Mihkel Martin</t>
  </si>
  <si>
    <t>Keijo</t>
  </si>
  <si>
    <t>Alo</t>
  </si>
  <si>
    <t>Olari</t>
  </si>
  <si>
    <t>Käddy</t>
  </si>
  <si>
    <t>10a</t>
  </si>
  <si>
    <t>Marju</t>
  </si>
  <si>
    <t>Ann</t>
  </si>
  <si>
    <t>Timmo</t>
  </si>
  <si>
    <t>Ramsi</t>
  </si>
  <si>
    <t>Germo</t>
  </si>
  <si>
    <t>Tarvi</t>
  </si>
  <si>
    <t>Elenor</t>
  </si>
  <si>
    <t>Rannu</t>
  </si>
  <si>
    <t>Taisi</t>
  </si>
  <si>
    <t>Jane-Ly</t>
  </si>
  <si>
    <t>Rapla</t>
  </si>
  <si>
    <t>Tauno</t>
  </si>
  <si>
    <t>Ats</t>
  </si>
  <si>
    <t>Ridala</t>
  </si>
  <si>
    <t>Ardi</t>
  </si>
  <si>
    <t>Riidaja</t>
  </si>
  <si>
    <t>Asko</t>
  </si>
  <si>
    <t>Riisipere</t>
  </si>
  <si>
    <t>Risti</t>
  </si>
  <si>
    <t>Egon</t>
  </si>
  <si>
    <t>Roiu</t>
  </si>
  <si>
    <t>Kerlyn</t>
  </si>
  <si>
    <t>Ruhnu</t>
  </si>
  <si>
    <t>Ruhnu saar</t>
  </si>
  <si>
    <t>Ruusa</t>
  </si>
  <si>
    <t>Ruusmäe</t>
  </si>
  <si>
    <t>Rõngu</t>
  </si>
  <si>
    <t xml:space="preserve">Taavi </t>
  </si>
  <si>
    <t>Rõuge</t>
  </si>
  <si>
    <t>Räpina</t>
  </si>
  <si>
    <t>Henri</t>
  </si>
  <si>
    <t>Karoli</t>
  </si>
  <si>
    <t>Noomi</t>
  </si>
  <si>
    <t>Airi</t>
  </si>
  <si>
    <t>Roomet</t>
  </si>
  <si>
    <t xml:space="preserve">Räpina </t>
  </si>
  <si>
    <t>Saarepeedi</t>
  </si>
  <si>
    <t>Saatse</t>
  </si>
  <si>
    <t>Merilen</t>
  </si>
  <si>
    <t>Sadala</t>
  </si>
  <si>
    <t>Aimar</t>
  </si>
  <si>
    <t>Saduküla</t>
  </si>
  <si>
    <t>Kristiin</t>
  </si>
  <si>
    <t>Enari</t>
  </si>
  <si>
    <t>Raigo</t>
  </si>
  <si>
    <t>Arnold</t>
  </si>
  <si>
    <t>Ilja</t>
  </si>
  <si>
    <t>Ülle</t>
  </si>
  <si>
    <t>Ülo</t>
  </si>
  <si>
    <t>Saku</t>
  </si>
  <si>
    <t>Armin</t>
  </si>
  <si>
    <t>Koidu-Keiu</t>
  </si>
  <si>
    <t>Mai</t>
  </si>
  <si>
    <t>Immo</t>
  </si>
  <si>
    <t>Salla</t>
  </si>
  <si>
    <t>Arno</t>
  </si>
  <si>
    <t>Salme</t>
  </si>
  <si>
    <t>Margit</t>
  </si>
  <si>
    <t>Sangaste</t>
  </si>
  <si>
    <t>Sargvere</t>
  </si>
  <si>
    <t>Sireli</t>
  </si>
  <si>
    <t>Anne-Mari</t>
  </si>
  <si>
    <t>Saue</t>
  </si>
  <si>
    <t>Janek</t>
  </si>
  <si>
    <t>Daisy</t>
  </si>
  <si>
    <t>Sauga</t>
  </si>
  <si>
    <t>Saulepi</t>
  </si>
  <si>
    <t>Seliste</t>
  </si>
  <si>
    <t>Leho</t>
  </si>
  <si>
    <t>Sihva</t>
  </si>
  <si>
    <t xml:space="preserve">Lauri </t>
  </si>
  <si>
    <t>Steven</t>
  </si>
  <si>
    <t>Sven</t>
  </si>
  <si>
    <t>Gea</t>
  </si>
  <si>
    <t>Simuna</t>
  </si>
  <si>
    <t>Aime</t>
  </si>
  <si>
    <t>Denry</t>
  </si>
  <si>
    <t>Sindi</t>
  </si>
  <si>
    <t>Eleen</t>
  </si>
  <si>
    <t>Ingrit-Karin</t>
  </si>
  <si>
    <t>Priidu</t>
  </si>
  <si>
    <t>Sipa</t>
  </si>
  <si>
    <t>Külli</t>
  </si>
  <si>
    <t>Sudiste</t>
  </si>
  <si>
    <t>Sulbi</t>
  </si>
  <si>
    <t>Annely</t>
  </si>
  <si>
    <t>Surju</t>
  </si>
  <si>
    <t>Suure-Jaani</t>
  </si>
  <si>
    <t>Jaano</t>
  </si>
  <si>
    <t>Sigmar</t>
  </si>
  <si>
    <t>Suuremõisa</t>
  </si>
  <si>
    <t>Anna-Liisa</t>
  </si>
  <si>
    <t>Sõmeru</t>
  </si>
  <si>
    <t>Tõnis</t>
  </si>
  <si>
    <t>Sürgavere</t>
  </si>
  <si>
    <t>Taagepera</t>
  </si>
  <si>
    <t>Tabasalu</t>
  </si>
  <si>
    <t>Daisi</t>
  </si>
  <si>
    <t>Piia Kristiina</t>
  </si>
  <si>
    <t>Toivo</t>
  </si>
  <si>
    <t>Kaarlo</t>
  </si>
  <si>
    <t>Küllike</t>
  </si>
  <si>
    <t>Tabivere</t>
  </si>
  <si>
    <t>Tiiu</t>
  </si>
  <si>
    <t>Taebla</t>
  </si>
  <si>
    <t>Emil Samuel</t>
  </si>
  <si>
    <t>Tallinn</t>
  </si>
  <si>
    <t>Jonathan</t>
  </si>
  <si>
    <t>Alar-Angelo</t>
  </si>
  <si>
    <t>Liise</t>
  </si>
  <si>
    <t>Karl-Kiur</t>
  </si>
  <si>
    <t>Kirti-Ly</t>
  </si>
  <si>
    <t>Marleen</t>
  </si>
  <si>
    <t>Liisa-Henriette</t>
  </si>
  <si>
    <t>Askor</t>
  </si>
  <si>
    <t>Alice-Ireen</t>
  </si>
  <si>
    <t>Anthony</t>
  </si>
  <si>
    <t>Karl-Kristjan</t>
  </si>
  <si>
    <t>Eliis</t>
  </si>
  <si>
    <t>Liivi</t>
  </si>
  <si>
    <t>Janetta</t>
  </si>
  <si>
    <t>35a</t>
  </si>
  <si>
    <t>Kris</t>
  </si>
  <si>
    <t>Laura-Johanna</t>
  </si>
  <si>
    <t>Joonatan</t>
  </si>
  <si>
    <t>Andra</t>
  </si>
  <si>
    <t>Kaur-Aare</t>
  </si>
  <si>
    <t>Renno</t>
  </si>
  <si>
    <t>Sten-Christian</t>
  </si>
  <si>
    <t>Enn Henri</t>
  </si>
  <si>
    <t>Karl Oliver</t>
  </si>
  <si>
    <t>Elin-Harriet</t>
  </si>
  <si>
    <t>Urlis</t>
  </si>
  <si>
    <t>Brita</t>
  </si>
  <si>
    <t>Kristo-Martin</t>
  </si>
  <si>
    <t>50A</t>
  </si>
  <si>
    <t>Georg</t>
  </si>
  <si>
    <t>Edward</t>
  </si>
  <si>
    <t>Johanna-Marie</t>
  </si>
  <si>
    <t>Hanna-Maria</t>
  </si>
  <si>
    <t>Carl Erik</t>
  </si>
  <si>
    <t>8c</t>
  </si>
  <si>
    <t>Ann Margit</t>
  </si>
  <si>
    <t>Saari</t>
  </si>
  <si>
    <t>Kaarel-Peter</t>
  </si>
  <si>
    <t>Ralf</t>
  </si>
  <si>
    <t>Hanna-Kritten</t>
  </si>
  <si>
    <t>Signe</t>
  </si>
  <si>
    <t>Martha</t>
  </si>
  <si>
    <t>Anny</t>
  </si>
  <si>
    <t>Gerda-Anette</t>
  </si>
  <si>
    <t>Eeva-Liisa</t>
  </si>
  <si>
    <t>Marianne</t>
  </si>
  <si>
    <t>Elyar</t>
  </si>
  <si>
    <t>Õnne</t>
  </si>
  <si>
    <t>Serko</t>
  </si>
  <si>
    <t>Markko</t>
  </si>
  <si>
    <t>Kristina</t>
  </si>
  <si>
    <t>Mareta</t>
  </si>
  <si>
    <t>Keit</t>
  </si>
  <si>
    <t>Mark-Jakob</t>
  </si>
  <si>
    <t>Elin</t>
  </si>
  <si>
    <t>Maarja-Liis</t>
  </si>
  <si>
    <t>Kadi-Liis</t>
  </si>
  <si>
    <t>Anett</t>
  </si>
  <si>
    <t>Tanita</t>
  </si>
  <si>
    <t>Britta</t>
  </si>
  <si>
    <t>Susie-Ann</t>
  </si>
  <si>
    <t>Andro</t>
  </si>
  <si>
    <t>Eda</t>
  </si>
  <si>
    <t>Kais</t>
  </si>
  <si>
    <t>Anu</t>
  </si>
  <si>
    <t>Jaan Kristjan</t>
  </si>
  <si>
    <t>Mia</t>
  </si>
  <si>
    <t>Eva Helena</t>
  </si>
  <si>
    <t>Eva-Liisa</t>
  </si>
  <si>
    <t>Marko-Mark</t>
  </si>
  <si>
    <t>Mattias</t>
  </si>
  <si>
    <t>Konrad</t>
  </si>
  <si>
    <t>Karl-Rasmus</t>
  </si>
  <si>
    <t>Erik-Peter</t>
  </si>
  <si>
    <t>Ingmar</t>
  </si>
  <si>
    <t>Uku</t>
  </si>
  <si>
    <t>Riko</t>
  </si>
  <si>
    <t>Pearu</t>
  </si>
  <si>
    <t>27/29</t>
  </si>
  <si>
    <t>ˇ31</t>
  </si>
  <si>
    <t>Eneken</t>
  </si>
  <si>
    <t>Morten</t>
  </si>
  <si>
    <t>Aare</t>
  </si>
  <si>
    <t>Eedi</t>
  </si>
  <si>
    <t>Eva-Liis</t>
  </si>
  <si>
    <t>Ljova</t>
  </si>
  <si>
    <t>Alden</t>
  </si>
  <si>
    <t>Verner</t>
  </si>
  <si>
    <t>Alvin</t>
  </si>
  <si>
    <t>Sass</t>
  </si>
  <si>
    <t>Gerti</t>
  </si>
  <si>
    <t>Kriste</t>
  </si>
  <si>
    <t>Kati-Ly</t>
  </si>
  <si>
    <t>Hillar</t>
  </si>
  <si>
    <t>Maie</t>
  </si>
  <si>
    <t>Markus</t>
  </si>
  <si>
    <t>Keiti</t>
  </si>
  <si>
    <t>Ursula</t>
  </si>
  <si>
    <t>Nora</t>
  </si>
  <si>
    <t>32A</t>
  </si>
  <si>
    <t>Annela</t>
  </si>
  <si>
    <t>Elisabeth</t>
  </si>
  <si>
    <t>Marion</t>
  </si>
  <si>
    <t>Epp</t>
  </si>
  <si>
    <t>Heliry</t>
  </si>
  <si>
    <t>Herman</t>
  </si>
  <si>
    <t>Tuulika</t>
  </si>
  <si>
    <t>Kadri-Liis</t>
  </si>
  <si>
    <t>Diaana</t>
  </si>
  <si>
    <t>Reila</t>
  </si>
  <si>
    <t>Mari-Liis</t>
  </si>
  <si>
    <t>Ruwe</t>
  </si>
  <si>
    <t>Rasmus</t>
  </si>
  <si>
    <t>Pire</t>
  </si>
  <si>
    <t>Gathy</t>
  </si>
  <si>
    <t>Lea</t>
  </si>
  <si>
    <t>Aivo</t>
  </si>
  <si>
    <t>Jaana</t>
  </si>
  <si>
    <t>Krislin</t>
  </si>
  <si>
    <t>Jaak</t>
  </si>
  <si>
    <t>Reili</t>
  </si>
  <si>
    <t>Margo</t>
  </si>
  <si>
    <t>Egle</t>
  </si>
  <si>
    <t>Ilona</t>
  </si>
  <si>
    <t>Ere</t>
  </si>
  <si>
    <t>Andrea</t>
  </si>
  <si>
    <t>Sophie</t>
  </si>
  <si>
    <t>Pille</t>
  </si>
  <si>
    <t>Ever</t>
  </si>
  <si>
    <t>Valdeko</t>
  </si>
  <si>
    <t>Märten</t>
  </si>
  <si>
    <t>Hedvig</t>
  </si>
  <si>
    <t>Olga</t>
  </si>
  <si>
    <t>Helina</t>
  </si>
  <si>
    <t>Gert-Robert</t>
  </si>
  <si>
    <t>Keili</t>
  </si>
  <si>
    <t>Kaie-Riin</t>
  </si>
  <si>
    <t>Dmitri</t>
  </si>
  <si>
    <t>Leiki</t>
  </si>
  <si>
    <t>Maili</t>
  </si>
  <si>
    <t>Tammistu</t>
  </si>
  <si>
    <t>Mehis</t>
  </si>
  <si>
    <t>Tamsalu</t>
  </si>
  <si>
    <t>Erkki</t>
  </si>
  <si>
    <t>Tapa</t>
  </si>
  <si>
    <t>Kevin</t>
  </si>
  <si>
    <t>Mirgit</t>
  </si>
  <si>
    <t>Ardon</t>
  </si>
  <si>
    <t>Tartu</t>
  </si>
  <si>
    <t>Franz</t>
  </si>
  <si>
    <t>Karl Erik</t>
  </si>
  <si>
    <t>Marian</t>
  </si>
  <si>
    <t>Henrik Roland</t>
  </si>
  <si>
    <t>Aivar</t>
  </si>
  <si>
    <t>Sille</t>
  </si>
  <si>
    <t>Ailer</t>
  </si>
  <si>
    <t>Teele Liisi</t>
  </si>
  <si>
    <t>Martti</t>
  </si>
  <si>
    <t>Helar</t>
  </si>
  <si>
    <t>Minni</t>
  </si>
  <si>
    <t>Magda</t>
  </si>
  <si>
    <t>Enrico</t>
  </si>
  <si>
    <t>Laidi</t>
  </si>
  <si>
    <t>Aet-Mirjam</t>
  </si>
  <si>
    <t>Saskia</t>
  </si>
  <si>
    <t>Krister</t>
  </si>
  <si>
    <t>Paula Maria</t>
  </si>
  <si>
    <t>Karina</t>
  </si>
  <si>
    <t>Riho</t>
  </si>
  <si>
    <t>Kairit</t>
  </si>
  <si>
    <t>Siiri</t>
  </si>
  <si>
    <t>Leili</t>
  </si>
  <si>
    <t>Paul</t>
  </si>
  <si>
    <t>Ülane</t>
  </si>
  <si>
    <t>Sandra Liisa</t>
  </si>
  <si>
    <t>Jeanne</t>
  </si>
  <si>
    <t>Inga</t>
  </si>
  <si>
    <t>31a</t>
  </si>
  <si>
    <t>100a</t>
  </si>
  <si>
    <t>Gandda</t>
  </si>
  <si>
    <t>Saara</t>
  </si>
  <si>
    <t>Garel</t>
  </si>
  <si>
    <t>David</t>
  </si>
  <si>
    <t>Ruudi</t>
  </si>
  <si>
    <t>Ebe-Kai</t>
  </si>
  <si>
    <t>Olivia</t>
  </si>
  <si>
    <t>Albert</t>
  </si>
  <si>
    <t>Marge</t>
  </si>
  <si>
    <t>Martiina</t>
  </si>
  <si>
    <t>Karl-Albert</t>
  </si>
  <si>
    <t>Janne-Mai</t>
  </si>
  <si>
    <t>Kertu-Kätlin</t>
  </si>
  <si>
    <t>Laura-Liisa</t>
  </si>
  <si>
    <t>Talvi</t>
  </si>
  <si>
    <t>Teenuse</t>
  </si>
  <si>
    <t>Janari-Joel</t>
  </si>
  <si>
    <t>Toila</t>
  </si>
  <si>
    <t>Anna-Maria</t>
  </si>
  <si>
    <t>Tootsi</t>
  </si>
  <si>
    <t>Kaire</t>
  </si>
  <si>
    <t>Eiga</t>
  </si>
  <si>
    <t>Torgu</t>
  </si>
  <si>
    <t>Tori</t>
  </si>
  <si>
    <t>Heiki</t>
  </si>
  <si>
    <t>Madleen</t>
  </si>
  <si>
    <t>Torma</t>
  </si>
  <si>
    <t>Tornimäe</t>
  </si>
  <si>
    <t>Triigi</t>
  </si>
  <si>
    <t>Tsooru</t>
  </si>
  <si>
    <t>Vladimir</t>
  </si>
  <si>
    <t>Tudu</t>
  </si>
  <si>
    <t>Tõhela</t>
  </si>
  <si>
    <t>Meliine</t>
  </si>
  <si>
    <t>Tõlla</t>
  </si>
  <si>
    <t>Hanori</t>
  </si>
  <si>
    <t>Tõrva</t>
  </si>
  <si>
    <t>Kaija</t>
  </si>
  <si>
    <t>Eldur</t>
  </si>
  <si>
    <t>Marii</t>
  </si>
  <si>
    <t>Mailit</t>
  </si>
  <si>
    <t>Tõrvandi</t>
  </si>
  <si>
    <t>Marja</t>
  </si>
  <si>
    <t>Tõstamaa</t>
  </si>
  <si>
    <t>Tääksi</t>
  </si>
  <si>
    <t xml:space="preserve">Marten </t>
  </si>
  <si>
    <t>Türi</t>
  </si>
  <si>
    <t>Inge-Loore</t>
  </si>
  <si>
    <t>7b</t>
  </si>
  <si>
    <t>Grit</t>
  </si>
  <si>
    <t>Uhtna</t>
  </si>
  <si>
    <t>Uulu</t>
  </si>
  <si>
    <t>Vahenurme</t>
  </si>
  <si>
    <t xml:space="preserve">Karel </t>
  </si>
  <si>
    <t>Kardo</t>
  </si>
  <si>
    <t>Cärol</t>
  </si>
  <si>
    <t>Vaida</t>
  </si>
  <si>
    <t>Vaimastvere</t>
  </si>
  <si>
    <t>Ille</t>
  </si>
  <si>
    <t>Meeri</t>
  </si>
  <si>
    <t>Valga</t>
  </si>
  <si>
    <t>Vivika</t>
  </si>
  <si>
    <t>Renar</t>
  </si>
  <si>
    <t>16a</t>
  </si>
  <si>
    <t>Assar</t>
  </si>
  <si>
    <t>Valgjärve</t>
  </si>
  <si>
    <t>Valguta</t>
  </si>
  <si>
    <t>Valjala</t>
  </si>
  <si>
    <t>Varbola</t>
  </si>
  <si>
    <t>Aleksandra</t>
  </si>
  <si>
    <t>Elyna</t>
  </si>
  <si>
    <t>Vasalemma</t>
  </si>
  <si>
    <t>Vastse-Kuuste</t>
  </si>
  <si>
    <t>Mihkel Kristjan</t>
  </si>
  <si>
    <t>Vastseliina</t>
  </si>
  <si>
    <t>Egne</t>
  </si>
  <si>
    <t>Ove</t>
  </si>
  <si>
    <t>Vastsemõisa</t>
  </si>
  <si>
    <t>Janika</t>
  </si>
  <si>
    <t>Vatla</t>
  </si>
  <si>
    <t>Arto</t>
  </si>
  <si>
    <t>Vedu</t>
  </si>
  <si>
    <t>Veiko</t>
  </si>
  <si>
    <t>Sten-Erik</t>
  </si>
  <si>
    <t>Vihasoo</t>
  </si>
  <si>
    <t>Viimsi</t>
  </si>
  <si>
    <t>Viinistu</t>
  </si>
  <si>
    <t>Viiratsi</t>
  </si>
  <si>
    <t>Marilin</t>
  </si>
  <si>
    <t>Viitna</t>
  </si>
  <si>
    <t>Viljandi</t>
  </si>
  <si>
    <t>Patrick</t>
  </si>
  <si>
    <t>Jarmo</t>
  </si>
  <si>
    <t>Rainar</t>
  </si>
  <si>
    <t>Kerli</t>
  </si>
  <si>
    <t>Jana</t>
  </si>
  <si>
    <t>32a</t>
  </si>
  <si>
    <t>Veronika</t>
  </si>
  <si>
    <t>Eliko</t>
  </si>
  <si>
    <t>Virtsu</t>
  </si>
  <si>
    <t>Piia</t>
  </si>
  <si>
    <t>Viru-Jaagupi</t>
  </si>
  <si>
    <t>Viru-Kabala</t>
  </si>
  <si>
    <t>Kaisu</t>
  </si>
  <si>
    <t>Vohnja</t>
  </si>
  <si>
    <t>Merje</t>
  </si>
  <si>
    <t>Võhma</t>
  </si>
  <si>
    <t>Tormis</t>
  </si>
  <si>
    <t>Mirko</t>
  </si>
  <si>
    <t>Võiste</t>
  </si>
  <si>
    <t>Võnnu</t>
  </si>
  <si>
    <t>Võru</t>
  </si>
  <si>
    <t>Christel</t>
  </si>
  <si>
    <t>Fred</t>
  </si>
  <si>
    <t>Mareli</t>
  </si>
  <si>
    <t>8a</t>
  </si>
  <si>
    <t>Taago</t>
  </si>
  <si>
    <t>Valmar</t>
  </si>
  <si>
    <t>Anti</t>
  </si>
  <si>
    <t>Tanno</t>
  </si>
  <si>
    <t>Võsu</t>
  </si>
  <si>
    <t>Väike-Maarja</t>
  </si>
  <si>
    <t>Anzelika</t>
  </si>
  <si>
    <t>Väimela</t>
  </si>
  <si>
    <t>Moonika</t>
  </si>
  <si>
    <t>Välgi</t>
  </si>
  <si>
    <t>Vändra</t>
  </si>
  <si>
    <t>Ebe</t>
  </si>
  <si>
    <t>Kelli</t>
  </si>
  <si>
    <t>Värska</t>
  </si>
  <si>
    <t>Aljosa</t>
  </si>
  <si>
    <t>Marianna</t>
  </si>
  <si>
    <t>Vääna</t>
  </si>
  <si>
    <t>Doris</t>
  </si>
  <si>
    <t>Väätsa</t>
  </si>
  <si>
    <t>Hert</t>
  </si>
  <si>
    <t>Kaja</t>
  </si>
  <si>
    <t>Ele</t>
  </si>
  <si>
    <t>Õisu</t>
  </si>
  <si>
    <t>Alor</t>
  </si>
  <si>
    <t>Ämbra</t>
  </si>
  <si>
    <t>Ühtri</t>
  </si>
  <si>
    <t>Ülenurme</t>
  </si>
  <si>
    <t>Sugu</t>
  </si>
  <si>
    <t>Toit</t>
  </si>
  <si>
    <t>Rahulolu</t>
  </si>
  <si>
    <t>Lastesaated</t>
  </si>
  <si>
    <t>Lemmiktoidud</t>
  </si>
  <si>
    <t>Tütarlaste toitude eelistused</t>
  </si>
  <si>
    <t>n</t>
  </si>
  <si>
    <t>supp</t>
  </si>
  <si>
    <t>Suurepärane</t>
  </si>
  <si>
    <t>Ei meeldi</t>
  </si>
  <si>
    <t>Salat</t>
  </si>
  <si>
    <t>m</t>
  </si>
  <si>
    <t>Pigem kodus</t>
  </si>
  <si>
    <t>Meeldib</t>
  </si>
  <si>
    <t>Võiks olla sisukam</t>
  </si>
  <si>
    <t>Praad</t>
  </si>
  <si>
    <t>Magustoit</t>
  </si>
  <si>
    <t>Sobib</t>
  </si>
  <si>
    <t>Jelena</t>
  </si>
  <si>
    <t>Kalev</t>
  </si>
  <si>
    <t>Kalju</t>
  </si>
  <si>
    <t>Kent</t>
  </si>
  <si>
    <t>Ei oska öelda</t>
  </si>
  <si>
    <t>Tiit</t>
  </si>
  <si>
    <t>Vastanute arv</t>
  </si>
  <si>
    <t>Keskmine</t>
  </si>
  <si>
    <t>mehed</t>
  </si>
  <si>
    <t>naised</t>
  </si>
  <si>
    <t> Japan</t>
  </si>
  <si>
    <t> Australia</t>
  </si>
  <si>
    <t>Keskmine eluiga</t>
  </si>
  <si>
    <t> Italy</t>
  </si>
  <si>
    <t>Madalaim eluiga</t>
  </si>
  <si>
    <t>  Switzerland</t>
  </si>
  <si>
    <t>Kõrgeim eluiga</t>
  </si>
  <si>
    <t> Singapore</t>
  </si>
  <si>
    <t> Israel</t>
  </si>
  <si>
    <t> Iceland</t>
  </si>
  <si>
    <t> Spain</t>
  </si>
  <si>
    <t> Hong Kong</t>
  </si>
  <si>
    <t> Sweden</t>
  </si>
  <si>
    <t> Canada</t>
  </si>
  <si>
    <t> New Zealand</t>
  </si>
  <si>
    <t> South Korea</t>
  </si>
  <si>
    <t> Luxembourg</t>
  </si>
  <si>
    <t> Norway</t>
  </si>
  <si>
    <t> Netherlands</t>
  </si>
  <si>
    <t> Chile</t>
  </si>
  <si>
    <t> Austria</t>
  </si>
  <si>
    <t> Germany</t>
  </si>
  <si>
    <t> Greece</t>
  </si>
  <si>
    <t> Ireland</t>
  </si>
  <si>
    <t> Portugal</t>
  </si>
  <si>
    <t> Belgium</t>
  </si>
  <si>
    <t> Finland</t>
  </si>
  <si>
    <t> United Kingdom</t>
  </si>
  <si>
    <t> Macau</t>
  </si>
  <si>
    <t> Malta</t>
  </si>
  <si>
    <t> Slovenia</t>
  </si>
  <si>
    <t> Denmark</t>
  </si>
  <si>
    <t> Cyprus</t>
  </si>
  <si>
    <t> Taiwan</t>
  </si>
  <si>
    <t> Costa Rica</t>
  </si>
  <si>
    <t> Cuba</t>
  </si>
  <si>
    <t> United States</t>
  </si>
  <si>
    <t> Lebanon</t>
  </si>
  <si>
    <t> Brunei</t>
  </si>
  <si>
    <t> Czech Republic</t>
  </si>
  <si>
    <t> Qatar</t>
  </si>
  <si>
    <t> Albania</t>
  </si>
  <si>
    <t> Panama</t>
  </si>
  <si>
    <t> Poland</t>
  </si>
  <si>
    <t> Croatia</t>
  </si>
  <si>
    <t> Uruguay</t>
  </si>
  <si>
    <t> United Arab Emirates</t>
  </si>
  <si>
    <t> Estonia</t>
  </si>
  <si>
    <t> Mexico</t>
  </si>
  <si>
    <t> Bahrain</t>
  </si>
  <si>
    <t> Maldives</t>
  </si>
  <si>
    <t> Oman</t>
  </si>
  <si>
    <t> Bosnia and Herzegovina</t>
  </si>
  <si>
    <t> Slovakia</t>
  </si>
  <si>
    <t> Montenegro</t>
  </si>
  <si>
    <t> Argentina</t>
  </si>
  <si>
    <t> Antigua and Barbuda</t>
  </si>
  <si>
    <t> Vietnam</t>
  </si>
  <si>
    <t> Ecuador</t>
  </si>
  <si>
    <t> Jamaica</t>
  </si>
  <si>
    <t> China</t>
  </si>
  <si>
    <t> Barbados</t>
  </si>
  <si>
    <t> Republic of Macedonia</t>
  </si>
  <si>
    <t> Bahamas</t>
  </si>
  <si>
    <t> Iran</t>
  </si>
  <si>
    <t> Hungary</t>
  </si>
  <si>
    <t> Turkey</t>
  </si>
  <si>
    <t> Saint Lucia</t>
  </si>
  <si>
    <t> Serbia</t>
  </si>
  <si>
    <t> Georgia</t>
  </si>
  <si>
    <t> Sri Lanka</t>
  </si>
  <si>
    <t> Tunisia</t>
  </si>
  <si>
    <t> Armenia</t>
  </si>
  <si>
    <t> Malaysia</t>
  </si>
  <si>
    <t> Nicaragua</t>
  </si>
  <si>
    <t> Romania</t>
  </si>
  <si>
    <t> Algeria</t>
  </si>
  <si>
    <t> Kuwait</t>
  </si>
  <si>
    <t> Mauritius</t>
  </si>
  <si>
    <t> Peru</t>
  </si>
  <si>
    <t> Thailand</t>
  </si>
  <si>
    <t> Saudi Arabia</t>
  </si>
  <si>
    <t> Brazil</t>
  </si>
  <si>
    <t> Bulgaria</t>
  </si>
  <si>
    <t> Latvia</t>
  </si>
  <si>
    <t> Venezuela</t>
  </si>
  <si>
    <t> Jordan</t>
  </si>
  <si>
    <t> Colombia</t>
  </si>
  <si>
    <t> Morocco</t>
  </si>
  <si>
    <t> Dominican Republic</t>
  </si>
  <si>
    <t> Grenada</t>
  </si>
  <si>
    <t> Lithuania</t>
  </si>
  <si>
    <t> Samoa</t>
  </si>
  <si>
    <t> Cape Verde</t>
  </si>
  <si>
    <t> Seychelles</t>
  </si>
  <si>
    <t> Honduras</t>
  </si>
  <si>
    <t> Saint Vincent and the Grenadines</t>
  </si>
  <si>
    <t> Paraguay</t>
  </si>
  <si>
    <t> Palestine</t>
  </si>
  <si>
    <t> El Salvador</t>
  </si>
  <si>
    <t> Tonga</t>
  </si>
  <si>
    <t> Vanuatu</t>
  </si>
  <si>
    <t> Guatemala</t>
  </si>
  <si>
    <t> Libya</t>
  </si>
  <si>
    <t> Moldova</t>
  </si>
  <si>
    <t> Belarus</t>
  </si>
  <si>
    <t> Bangladesh</t>
  </si>
  <si>
    <t> Suriname</t>
  </si>
  <si>
    <t> Egypt</t>
  </si>
  <si>
    <t> Ukraine</t>
  </si>
  <si>
    <t> Azerbaijan</t>
  </si>
  <si>
    <t> Kyrgyzstan</t>
  </si>
  <si>
    <t> Trinidad and Tobago</t>
  </si>
  <si>
    <t> North Korea</t>
  </si>
  <si>
    <t> Russia</t>
  </si>
  <si>
    <t> Belize</t>
  </si>
  <si>
    <t> Fiji</t>
  </si>
  <si>
    <t> Syria</t>
  </si>
  <si>
    <t> Iraq</t>
  </si>
  <si>
    <t> Kazakhstan</t>
  </si>
  <si>
    <t> Tajikistan</t>
  </si>
  <si>
    <t>   Nepal</t>
  </si>
  <si>
    <t> Federated States of Micronesia</t>
  </si>
  <si>
    <t> Mongolia</t>
  </si>
  <si>
    <t> Bhutan</t>
  </si>
  <si>
    <t> Indonesia</t>
  </si>
  <si>
    <t> Uzbekistan</t>
  </si>
  <si>
    <t> Philippines</t>
  </si>
  <si>
    <t> Timor-Leste</t>
  </si>
  <si>
    <t> Bolivia</t>
  </si>
  <si>
    <t> Cambodia</t>
  </si>
  <si>
    <t>Western Sahara</t>
  </si>
  <si>
    <t> Solomon Islands</t>
  </si>
  <si>
    <t> India</t>
  </si>
  <si>
    <t> Guyana</t>
  </si>
  <si>
    <t> São Tomé and Príncipe</t>
  </si>
  <si>
    <t> Pakistan</t>
  </si>
  <si>
    <t> Senegal</t>
  </si>
  <si>
    <t> Kiribati</t>
  </si>
  <si>
    <t> Myanmar</t>
  </si>
  <si>
    <t> Laos</t>
  </si>
  <si>
    <t> Turkmenistan</t>
  </si>
  <si>
    <t> Madagascar</t>
  </si>
  <si>
    <t> Namibia</t>
  </si>
  <si>
    <t> Botswana</t>
  </si>
  <si>
    <t> Tanzania</t>
  </si>
  <si>
    <t> Gabon</t>
  </si>
  <si>
    <t> Yemen</t>
  </si>
  <si>
    <t> Rwanda</t>
  </si>
  <si>
    <t> Ethiopia</t>
  </si>
  <si>
    <t> Sudan</t>
  </si>
  <si>
    <t> Eritrea</t>
  </si>
  <si>
    <t> Comoros</t>
  </si>
  <si>
    <t> Mauritania</t>
  </si>
  <si>
    <t> Papua New Guinea</t>
  </si>
  <si>
    <t> Haiti</t>
  </si>
  <si>
    <t> Djibouti</t>
  </si>
  <si>
    <t> Congo</t>
  </si>
  <si>
    <t> Ghana</t>
  </si>
  <si>
    <t> Malawi</t>
  </si>
  <si>
    <t> Niger</t>
  </si>
  <si>
    <t> Kenya</t>
  </si>
  <si>
    <t> Liberia</t>
  </si>
  <si>
    <t> Gambia</t>
  </si>
  <si>
    <t> Afghanistan</t>
  </si>
  <si>
    <t> Benin</t>
  </si>
  <si>
    <t> Togo</t>
  </si>
  <si>
    <t> Zambia</t>
  </si>
  <si>
    <t> Democratic Republic of the Congo</t>
  </si>
  <si>
    <t> Burkina Faso</t>
  </si>
  <si>
    <t> Guinea</t>
  </si>
  <si>
    <t> Uganda</t>
  </si>
  <si>
    <t> Mali</t>
  </si>
  <si>
    <t> Equatorial Guinea</t>
  </si>
  <si>
    <t> South Africa</t>
  </si>
  <si>
    <t> Burundi</t>
  </si>
  <si>
    <t> South Sudan</t>
  </si>
  <si>
    <t> Somalia</t>
  </si>
  <si>
    <t> Cameroon</t>
  </si>
  <si>
    <t> Zimbabwe</t>
  </si>
  <si>
    <t> Guinea-Bissau</t>
  </si>
  <si>
    <t> Mozambique</t>
  </si>
  <si>
    <t> Nigeria</t>
  </si>
  <si>
    <t> Angola</t>
  </si>
  <si>
    <t> Chad</t>
  </si>
  <si>
    <t> Côte d'Ivoire</t>
  </si>
  <si>
    <t> Sierra Leone</t>
  </si>
  <si>
    <t> Central African Republic</t>
  </si>
  <si>
    <t> Lesotho</t>
  </si>
  <si>
    <t> Swaziland</t>
  </si>
  <si>
    <t>Sünniaeg</t>
  </si>
  <si>
    <t>Pikkus (cm)</t>
  </si>
  <si>
    <t>Kaal (kg)</t>
  </si>
  <si>
    <t>Vanus (aastates)</t>
  </si>
  <si>
    <t>Kaido</t>
  </si>
  <si>
    <t>Rein</t>
  </si>
  <si>
    <t>Aavo</t>
  </si>
  <si>
    <t>Aadu</t>
  </si>
  <si>
    <t>Hanno</t>
  </si>
  <si>
    <t>Keskmised:</t>
  </si>
  <si>
    <t>külm vesi</t>
  </si>
  <si>
    <t>soe vesi</t>
  </si>
  <si>
    <t>Koostada etteantud tabeli põhjal joondiagramm</t>
  </si>
  <si>
    <t>jaanuar</t>
  </si>
  <si>
    <t>veebruar</t>
  </si>
  <si>
    <t>märts</t>
  </si>
  <si>
    <t>aprill</t>
  </si>
  <si>
    <t>mai</t>
  </si>
  <si>
    <t>juuni</t>
  </si>
  <si>
    <t>juuli</t>
  </si>
  <si>
    <t>august</t>
  </si>
  <si>
    <t>september</t>
  </si>
  <si>
    <t>oktoober</t>
  </si>
  <si>
    <t>november</t>
  </si>
  <si>
    <t>detsember</t>
  </si>
  <si>
    <t>õppeaine</t>
  </si>
  <si>
    <t>I veerand</t>
  </si>
  <si>
    <t>II veerand</t>
  </si>
  <si>
    <t>Koostada etteantud tabeli põhjal tulpdiagramm</t>
  </si>
  <si>
    <t>eesti keel</t>
  </si>
  <si>
    <t>kirjandus</t>
  </si>
  <si>
    <t>vene keel</t>
  </si>
  <si>
    <t>inglise keel</t>
  </si>
  <si>
    <t>saksa keel</t>
  </si>
  <si>
    <t>matemaatika</t>
  </si>
  <si>
    <t>loodusõpetus</t>
  </si>
  <si>
    <t>geograafia</t>
  </si>
  <si>
    <t>bioloogia</t>
  </si>
  <si>
    <t>ajalugu</t>
  </si>
  <si>
    <t>inimeseõpetus</t>
  </si>
  <si>
    <t>muusika</t>
  </si>
  <si>
    <t>kunst</t>
  </si>
  <si>
    <t>tööõpetus</t>
  </si>
  <si>
    <t>kehaline kasvatus</t>
  </si>
  <si>
    <t>arvutiõpetus</t>
  </si>
  <si>
    <t>hoolsus</t>
  </si>
  <si>
    <t>käitumine</t>
  </si>
  <si>
    <t>00524685</t>
  </si>
  <si>
    <t>Leia pindala nii, et vastus sisaldaks ka 
Vastus: (tulemus) ruutmeetrit</t>
  </si>
  <si>
    <r>
      <t> </t>
    </r>
    <r>
      <rPr>
        <sz val="12"/>
        <color rgb="FF0B0080"/>
        <rFont val="Times New Roman"/>
        <family val="1"/>
        <charset val="186"/>
      </rPr>
      <t>France</t>
    </r>
    <r>
      <rPr>
        <sz val="12"/>
        <color rgb="FF222222"/>
        <rFont val="Times New Roman"/>
        <family val="1"/>
        <charset val="186"/>
      </rPr>
      <t> (</t>
    </r>
    <r>
      <rPr>
        <sz val="12"/>
        <color rgb="FF0B0080"/>
        <rFont val="Times New Roman"/>
        <family val="1"/>
        <charset val="186"/>
      </rPr>
      <t>metropol.</t>
    </r>
    <r>
      <rPr>
        <sz val="12"/>
        <color rgb="FF222222"/>
        <rFont val="Times New Roman"/>
        <family val="1"/>
        <charset val="186"/>
      </rPr>
      <t>)</t>
    </r>
  </si>
  <si>
    <r>
      <t> </t>
    </r>
    <r>
      <rPr>
        <sz val="12"/>
        <color rgb="FF0B0080"/>
        <rFont val="Times New Roman"/>
        <family val="1"/>
        <charset val="186"/>
      </rPr>
      <t>Martinique</t>
    </r>
    <r>
      <rPr>
        <sz val="12"/>
        <color rgb="FF222222"/>
        <rFont val="Times New Roman"/>
        <family val="1"/>
        <charset val="186"/>
      </rPr>
      <t> ( </t>
    </r>
    <r>
      <rPr>
        <sz val="12"/>
        <color rgb="FF0B0080"/>
        <rFont val="Times New Roman"/>
        <family val="1"/>
        <charset val="186"/>
      </rPr>
      <t>France</t>
    </r>
    <r>
      <rPr>
        <sz val="12"/>
        <color rgb="FF222222"/>
        <rFont val="Times New Roman"/>
        <family val="1"/>
        <charset val="186"/>
      </rPr>
      <t>)</t>
    </r>
  </si>
  <si>
    <r>
      <t> </t>
    </r>
    <r>
      <rPr>
        <sz val="12"/>
        <color rgb="FF0B0080"/>
        <rFont val="Times New Roman"/>
        <family val="1"/>
        <charset val="186"/>
      </rPr>
      <t>Guadeloupe</t>
    </r>
    <r>
      <rPr>
        <sz val="12"/>
        <color rgb="FF222222"/>
        <rFont val="Times New Roman"/>
        <family val="1"/>
        <charset val="186"/>
      </rPr>
      <t> ( </t>
    </r>
    <r>
      <rPr>
        <sz val="12"/>
        <color rgb="FF0B0080"/>
        <rFont val="Times New Roman"/>
        <family val="1"/>
        <charset val="186"/>
      </rPr>
      <t>France</t>
    </r>
    <r>
      <rPr>
        <sz val="12"/>
        <color rgb="FF222222"/>
        <rFont val="Times New Roman"/>
        <family val="1"/>
        <charset val="186"/>
      </rPr>
      <t>)</t>
    </r>
  </si>
  <si>
    <r>
      <t>Channel Islands</t>
    </r>
    <r>
      <rPr>
        <sz val="12"/>
        <color rgb="FF222222"/>
        <rFont val="Times New Roman"/>
        <family val="1"/>
        <charset val="186"/>
      </rPr>
      <t> ( </t>
    </r>
    <r>
      <rPr>
        <sz val="12"/>
        <color rgb="FF0B0080"/>
        <rFont val="Times New Roman"/>
        <family val="1"/>
        <charset val="186"/>
      </rPr>
      <t>UK</t>
    </r>
    <r>
      <rPr>
        <sz val="12"/>
        <color rgb="FF222222"/>
        <rFont val="Times New Roman"/>
        <family val="1"/>
        <charset val="186"/>
      </rPr>
      <t>)</t>
    </r>
  </si>
  <si>
    <r>
      <t> </t>
    </r>
    <r>
      <rPr>
        <sz val="12"/>
        <color rgb="FF0B0080"/>
        <rFont val="Times New Roman"/>
        <family val="1"/>
        <charset val="186"/>
      </rPr>
      <t>U.S. Virgin Islands</t>
    </r>
    <r>
      <rPr>
        <sz val="12"/>
        <color rgb="FF222222"/>
        <rFont val="Times New Roman"/>
        <family val="1"/>
        <charset val="186"/>
      </rPr>
      <t> ( </t>
    </r>
    <r>
      <rPr>
        <sz val="12"/>
        <color rgb="FF0B0080"/>
        <rFont val="Times New Roman"/>
        <family val="1"/>
        <charset val="186"/>
      </rPr>
      <t>US</t>
    </r>
    <r>
      <rPr>
        <sz val="12"/>
        <color rgb="FF222222"/>
        <rFont val="Times New Roman"/>
        <family val="1"/>
        <charset val="186"/>
      </rPr>
      <t>)</t>
    </r>
  </si>
  <si>
    <r>
      <t> </t>
    </r>
    <r>
      <rPr>
        <sz val="12"/>
        <color rgb="FF0B0080"/>
        <rFont val="Times New Roman"/>
        <family val="1"/>
        <charset val="186"/>
      </rPr>
      <t>Réunion</t>
    </r>
    <r>
      <rPr>
        <sz val="12"/>
        <color rgb="FF222222"/>
        <rFont val="Times New Roman"/>
        <family val="1"/>
        <charset val="186"/>
      </rPr>
      <t> ( </t>
    </r>
    <r>
      <rPr>
        <sz val="12"/>
        <color rgb="FF0B0080"/>
        <rFont val="Times New Roman"/>
        <family val="1"/>
        <charset val="186"/>
      </rPr>
      <t>France</t>
    </r>
    <r>
      <rPr>
        <sz val="12"/>
        <color rgb="FF222222"/>
        <rFont val="Times New Roman"/>
        <family val="1"/>
        <charset val="186"/>
      </rPr>
      <t>)</t>
    </r>
  </si>
  <si>
    <r>
      <t> </t>
    </r>
    <r>
      <rPr>
        <sz val="12"/>
        <color rgb="FF0B0080"/>
        <rFont val="Times New Roman"/>
        <family val="1"/>
        <charset val="186"/>
      </rPr>
      <t>Mayotte</t>
    </r>
    <r>
      <rPr>
        <sz val="12"/>
        <color rgb="FF222222"/>
        <rFont val="Times New Roman"/>
        <family val="1"/>
        <charset val="186"/>
      </rPr>
      <t> ( </t>
    </r>
    <r>
      <rPr>
        <sz val="12"/>
        <color rgb="FF0B0080"/>
        <rFont val="Times New Roman"/>
        <family val="1"/>
        <charset val="186"/>
      </rPr>
      <t>France</t>
    </r>
    <r>
      <rPr>
        <sz val="12"/>
        <color rgb="FF222222"/>
        <rFont val="Times New Roman"/>
        <family val="1"/>
        <charset val="186"/>
      </rPr>
      <t>)</t>
    </r>
  </si>
  <si>
    <r>
      <t> </t>
    </r>
    <r>
      <rPr>
        <sz val="12"/>
        <color rgb="FF0B0080"/>
        <rFont val="Times New Roman"/>
        <family val="1"/>
        <charset val="186"/>
      </rPr>
      <t>Puerto Rico</t>
    </r>
    <r>
      <rPr>
        <sz val="12"/>
        <color rgb="FF222222"/>
        <rFont val="Times New Roman"/>
        <family val="1"/>
        <charset val="186"/>
      </rPr>
      <t> ( </t>
    </r>
    <r>
      <rPr>
        <sz val="12"/>
        <color rgb="FF0B0080"/>
        <rFont val="Times New Roman"/>
        <family val="1"/>
        <charset val="186"/>
      </rPr>
      <t>US</t>
    </r>
    <r>
      <rPr>
        <sz val="12"/>
        <color rgb="FF222222"/>
        <rFont val="Times New Roman"/>
        <family val="1"/>
        <charset val="186"/>
      </rPr>
      <t>)</t>
    </r>
  </si>
  <si>
    <r>
      <t> </t>
    </r>
    <r>
      <rPr>
        <sz val="12"/>
        <color rgb="FF0B0080"/>
        <rFont val="Times New Roman"/>
        <family val="1"/>
        <charset val="186"/>
      </rPr>
      <t>French Guiana</t>
    </r>
    <r>
      <rPr>
        <sz val="12"/>
        <color rgb="FF222222"/>
        <rFont val="Times New Roman"/>
        <family val="1"/>
        <charset val="186"/>
      </rPr>
      <t> ( </t>
    </r>
    <r>
      <rPr>
        <sz val="12"/>
        <color rgb="FF0B0080"/>
        <rFont val="Times New Roman"/>
        <family val="1"/>
        <charset val="186"/>
      </rPr>
      <t>France</t>
    </r>
    <r>
      <rPr>
        <sz val="12"/>
        <color rgb="FF222222"/>
        <rFont val="Times New Roman"/>
        <family val="1"/>
        <charset val="186"/>
      </rPr>
      <t>)</t>
    </r>
  </si>
  <si>
    <r>
      <t> </t>
    </r>
    <r>
      <rPr>
        <sz val="12"/>
        <color rgb="FF0B0080"/>
        <rFont val="Times New Roman"/>
        <family val="1"/>
        <charset val="186"/>
      </rPr>
      <t>Guam</t>
    </r>
    <r>
      <rPr>
        <sz val="12"/>
        <color rgb="FF222222"/>
        <rFont val="Times New Roman"/>
        <family val="1"/>
        <charset val="186"/>
      </rPr>
      <t> ( </t>
    </r>
    <r>
      <rPr>
        <sz val="12"/>
        <color rgb="FF0B0080"/>
        <rFont val="Times New Roman"/>
        <family val="1"/>
        <charset val="186"/>
      </rPr>
      <t>US</t>
    </r>
    <r>
      <rPr>
        <sz val="12"/>
        <color rgb="FF222222"/>
        <rFont val="Times New Roman"/>
        <family val="1"/>
        <charset val="186"/>
      </rPr>
      <t>)</t>
    </r>
  </si>
  <si>
    <r>
      <t> </t>
    </r>
    <r>
      <rPr>
        <sz val="12"/>
        <color rgb="FF0B0080"/>
        <rFont val="Times New Roman"/>
        <family val="1"/>
        <charset val="186"/>
      </rPr>
      <t>Curaçao</t>
    </r>
    <r>
      <rPr>
        <sz val="12"/>
        <color rgb="FF222222"/>
        <rFont val="Times New Roman"/>
        <family val="1"/>
        <charset val="186"/>
      </rPr>
      <t> ( </t>
    </r>
    <r>
      <rPr>
        <sz val="12"/>
        <color rgb="FF0B0080"/>
        <rFont val="Times New Roman"/>
        <family val="1"/>
        <charset val="186"/>
      </rPr>
      <t>Netherlands</t>
    </r>
    <r>
      <rPr>
        <sz val="12"/>
        <color rgb="FF222222"/>
        <rFont val="Times New Roman"/>
        <family val="1"/>
        <charset val="186"/>
      </rPr>
      <t>)</t>
    </r>
  </si>
  <si>
    <r>
      <t> </t>
    </r>
    <r>
      <rPr>
        <sz val="12"/>
        <color rgb="FF0B0080"/>
        <rFont val="Times New Roman"/>
        <family val="1"/>
        <charset val="186"/>
      </rPr>
      <t>New Caledonia</t>
    </r>
    <r>
      <rPr>
        <sz val="12"/>
        <color rgb="FF222222"/>
        <rFont val="Times New Roman"/>
        <family val="1"/>
        <charset val="186"/>
      </rPr>
      <t> ( </t>
    </r>
    <r>
      <rPr>
        <sz val="12"/>
        <color rgb="FF0B0080"/>
        <rFont val="Times New Roman"/>
        <family val="1"/>
        <charset val="186"/>
      </rPr>
      <t>France</t>
    </r>
    <r>
      <rPr>
        <sz val="12"/>
        <color rgb="FF222222"/>
        <rFont val="Times New Roman"/>
        <family val="1"/>
        <charset val="186"/>
      </rPr>
      <t>)</t>
    </r>
  </si>
  <si>
    <r>
      <t> </t>
    </r>
    <r>
      <rPr>
        <sz val="12"/>
        <color rgb="FF0B0080"/>
        <rFont val="Times New Roman"/>
        <family val="1"/>
        <charset val="186"/>
      </rPr>
      <t>French Polynesia</t>
    </r>
    <r>
      <rPr>
        <sz val="12"/>
        <color rgb="FF222222"/>
        <rFont val="Times New Roman"/>
        <family val="1"/>
        <charset val="186"/>
      </rPr>
      <t> ( </t>
    </r>
    <r>
      <rPr>
        <sz val="12"/>
        <color rgb="FF0B0080"/>
        <rFont val="Times New Roman"/>
        <family val="1"/>
        <charset val="186"/>
      </rPr>
      <t>France</t>
    </r>
    <r>
      <rPr>
        <sz val="12"/>
        <color rgb="FF222222"/>
        <rFont val="Times New Roman"/>
        <family val="1"/>
        <charset val="186"/>
      </rPr>
      <t>)</t>
    </r>
  </si>
  <si>
    <r>
      <t> </t>
    </r>
    <r>
      <rPr>
        <sz val="12"/>
        <color rgb="FF0B0080"/>
        <rFont val="Times New Roman"/>
        <family val="1"/>
        <charset val="186"/>
      </rPr>
      <t>Aruba</t>
    </r>
    <r>
      <rPr>
        <sz val="12"/>
        <color rgb="FF222222"/>
        <rFont val="Times New Roman"/>
        <family val="1"/>
        <charset val="186"/>
      </rPr>
      <t> ( </t>
    </r>
    <r>
      <rPr>
        <sz val="12"/>
        <color rgb="FF0B0080"/>
        <rFont val="Times New Roman"/>
        <family val="1"/>
        <charset val="186"/>
      </rPr>
      <t>Netherlands</t>
    </r>
    <r>
      <rPr>
        <sz val="12"/>
        <color rgb="FF222222"/>
        <rFont val="Times New Roman"/>
        <family val="1"/>
        <charset val="186"/>
      </rPr>
      <t>)</t>
    </r>
  </si>
  <si>
    <t>Ülesanne</t>
  </si>
  <si>
    <t>Funktsiooni tähis</t>
  </si>
  <si>
    <t>=TODAY()</t>
  </si>
  <si>
    <t>=NOW()</t>
  </si>
  <si>
    <t>Tänane kuupäev ja hetke kellaaeg</t>
  </si>
  <si>
    <t>Praegune aasta</t>
  </si>
  <si>
    <t>=YEAR(NOW())</t>
  </si>
  <si>
    <t>=YEAR(TODAY())</t>
  </si>
  <si>
    <t>=PRODUCT()</t>
  </si>
  <si>
    <t>Aktiivsete lahtrite väärtuste korrutamine</t>
  </si>
  <si>
    <t>Aktiivsete lahtrite väärtuste liitmine</t>
  </si>
  <si>
    <t>=SUM()</t>
  </si>
  <si>
    <t>Arvu ümardamine</t>
  </si>
  <si>
    <t>=ROUND(ümardatav arv;komakohtade arv)</t>
  </si>
  <si>
    <t>Aktiivsetest lahtritest väikseima väärtuse leidmine</t>
  </si>
  <si>
    <t>Aktiivsetest lahtritest suurima väärtuse leidmine</t>
  </si>
  <si>
    <t>=MIN()</t>
  </si>
  <si>
    <t>=MAX()</t>
  </si>
  <si>
    <t>=COUNT()</t>
  </si>
  <si>
    <t>Loeb kokku arvulise väärtusega aktiivsed lahtrid</t>
  </si>
  <si>
    <t>Loeb kokku arvulise ja tekstilise väärtusega aktiivsed lahtrid</t>
  </si>
  <si>
    <t>=COUNTA()</t>
  </si>
  <si>
    <t>Aktiivsetest lahtritest aritmeetilise keskmise leidmine</t>
  </si>
  <si>
    <t xml:space="preserve">Tõese ja väära vasvõrdluse </t>
  </si>
  <si>
    <t>=IF(võrdlev tehe;tõene vastus;väär vastus)</t>
  </si>
  <si>
    <t>Vorminda samamoodi, kasutades väljatoodud funktsioone ja arvude vormindusi</t>
  </si>
  <si>
    <t>Arve nr:</t>
  </si>
  <si>
    <t>Arve kuupäev:</t>
  </si>
  <si>
    <t>Maksetähtaeg:</t>
  </si>
  <si>
    <t>Arve sisu</t>
  </si>
  <si>
    <t>Hind km-ta</t>
  </si>
  <si>
    <t>Hind km-ga</t>
  </si>
  <si>
    <t>Paber A4</t>
  </si>
  <si>
    <t>Sinine pastakas</t>
  </si>
  <si>
    <t>Punane pastakas</t>
  </si>
  <si>
    <t>Summa km-ta</t>
  </si>
  <si>
    <t>Summa km-ga</t>
  </si>
  <si>
    <r>
      <t>Hind m</t>
    </r>
    <r>
      <rPr>
        <sz val="12"/>
        <color rgb="FF000000"/>
        <rFont val="Times New Roman"/>
        <family val="1"/>
      </rPr>
      <t>²</t>
    </r>
  </si>
  <si>
    <t>Kauba hind</t>
  </si>
  <si>
    <t>1 kg hind</t>
  </si>
  <si>
    <t>Kütuse kulu 100 km/l</t>
  </si>
  <si>
    <t>Tulumaksuvabastus</t>
  </si>
  <si>
    <r>
      <rPr>
        <b/>
        <sz val="12"/>
        <color rgb="FF000000"/>
        <rFont val="Times New Roman"/>
        <family val="1"/>
      </rPr>
      <t>Töötaja töötuskindlustusmakse</t>
    </r>
    <r>
      <rPr>
        <sz val="12"/>
        <color rgb="FF000000"/>
        <rFont val="Times New Roman"/>
        <family val="1"/>
      </rPr>
      <t xml:space="preserve"> = bruto*töötaja töötuskindlustusmakse</t>
    </r>
  </si>
  <si>
    <r>
      <rPr>
        <b/>
        <sz val="12"/>
        <color rgb="FF000000"/>
        <rFont val="Times New Roman"/>
        <family val="1"/>
      </rPr>
      <t>Kogumispension</t>
    </r>
    <r>
      <rPr>
        <sz val="12"/>
        <color rgb="FF000000"/>
        <rFont val="Times New Roman"/>
        <family val="1"/>
      </rPr>
      <t xml:space="preserve"> = bruto*kogumispension</t>
    </r>
  </si>
  <si>
    <r>
      <rPr>
        <b/>
        <sz val="12"/>
        <color rgb="FF000000"/>
        <rFont val="Times New Roman"/>
        <family val="1"/>
      </rPr>
      <t>Tulumaksukohustuse arvutamine tulumaksuvabastust kasutamata</t>
    </r>
    <r>
      <rPr>
        <sz val="12"/>
        <color rgb="FF000000"/>
        <rFont val="Times New Roman"/>
        <family val="1"/>
      </rPr>
      <t xml:space="preserve"> = (bruto-töötaja töötuskindlustusmakse-kogumispension)*tulumaks</t>
    </r>
  </si>
  <si>
    <r>
      <rPr>
        <b/>
        <sz val="12"/>
        <color rgb="FF000000"/>
        <rFont val="Times New Roman"/>
        <family val="1"/>
      </rPr>
      <t>Tulumaksukohustuse arvutamine tulumaksuvabastust kasutades</t>
    </r>
    <r>
      <rPr>
        <sz val="12"/>
        <color rgb="FF000000"/>
        <rFont val="Times New Roman"/>
        <family val="1"/>
      </rPr>
      <t xml:space="preserve"> = (bruto-töötaja töötuskindlustusmakse-kogumispension-tulumaksuvabastus)*tulumaks</t>
    </r>
  </si>
  <si>
    <r>
      <rPr>
        <b/>
        <sz val="12"/>
        <color rgb="FF000000"/>
        <rFont val="Times New Roman"/>
        <family val="1"/>
      </rPr>
      <t>Neto</t>
    </r>
    <r>
      <rPr>
        <sz val="12"/>
        <color rgb="FF000000"/>
        <rFont val="Times New Roman"/>
        <family val="1"/>
      </rPr>
      <t xml:space="preserve"> = bruto-töötaja töötuskindlustusmakse-kogumispension-tulumaks</t>
    </r>
  </si>
  <si>
    <r>
      <rPr>
        <b/>
        <sz val="12"/>
        <color rgb="FF000000"/>
        <rFont val="Times New Roman"/>
        <family val="1"/>
      </rPr>
      <t>Sotsiaalmaks</t>
    </r>
    <r>
      <rPr>
        <sz val="12"/>
        <color rgb="FF000000"/>
        <rFont val="Times New Roman"/>
        <family val="1"/>
      </rPr>
      <t xml:space="preserve"> = bruto*sotsiaalmaks</t>
    </r>
  </si>
  <si>
    <r>
      <rPr>
        <b/>
        <sz val="12"/>
        <color rgb="FF000000"/>
        <rFont val="Times New Roman"/>
        <family val="1"/>
      </rPr>
      <t>Tööandja töötuskindlustusmakse</t>
    </r>
    <r>
      <rPr>
        <sz val="12"/>
        <color rgb="FF000000"/>
        <rFont val="Times New Roman"/>
        <family val="1"/>
      </rPr>
      <t xml:space="preserve"> = bruto*tööandja töötuskindlustusmakse</t>
    </r>
  </si>
  <si>
    <r>
      <rPr>
        <b/>
        <sz val="12"/>
        <color rgb="FF000000"/>
        <rFont val="Times New Roman"/>
        <family val="1"/>
      </rPr>
      <t>Palgakulu kokku</t>
    </r>
    <r>
      <rPr>
        <sz val="12"/>
        <color rgb="FF000000"/>
        <rFont val="Times New Roman"/>
        <family val="1"/>
      </rPr>
      <t xml:space="preserve"> = neto+maksud kokku</t>
    </r>
  </si>
  <si>
    <t>SEK</t>
  </si>
  <si>
    <t>g</t>
  </si>
  <si>
    <t>Hapukoor</t>
  </si>
  <si>
    <t>Majonees</t>
  </si>
  <si>
    <t>Pipar</t>
  </si>
  <si>
    <t>Hind km-ta </t>
  </si>
  <si>
    <t>Hind km-ta</t>
  </si>
  <si>
    <t>Koguse hind km-ta</t>
  </si>
  <si>
    <t>Ettevõtlikud</t>
  </si>
  <si>
    <t>Linn</t>
  </si>
  <si>
    <t>Vanus</t>
  </si>
  <si>
    <t>Inimeste arv, kes on nooremad kui 7 aastat</t>
  </si>
  <si>
    <t>Inimeste arv, kes on vanemad kui 7 aastat</t>
  </si>
  <si>
    <t>Inimeste arv, kes on vanemad kui 10, aga nooremad kui 12 aastat</t>
  </si>
  <si>
    <t>Inimeste arv, kes elavad Tallinnas ja vanus on 7 ja 10 aastate vahemikus</t>
  </si>
  <si>
    <t>Inimeste arv, kes elavad Pärnus majades numbritega vahemikus 15 – 35 ja korteri numbrid on vahemikus 20 - 30</t>
  </si>
  <si>
    <t>Kasutades funktsiooni TODAY(), arvuta isikute vanus täisaastates. 
Valem: YEAR(TODAY())-YEAR(SÜNNIAEG)
Keskmisi väärtusi arvutades ümarda täisarvuni</t>
  </si>
  <si>
    <t>=AVERAGE()</t>
  </si>
  <si>
    <t>Liida nimed valemi abil nii, et vastus sisaldaks ka "(Nimi) perekonnanimi on (Perekonnanimi)"</t>
  </si>
  <si>
    <t>Kalda tee, Tartu</t>
  </si>
  <si>
    <t>Lääne, Tartu</t>
  </si>
  <si>
    <t>Km</t>
  </si>
  <si>
    <r>
      <rPr>
        <b/>
        <sz val="12"/>
        <color rgb="FF000000"/>
        <rFont val="Times New Roman"/>
        <family val="1"/>
        <charset val="186"/>
      </rPr>
      <t>Tulumaksuvabastuse arvutamine</t>
    </r>
    <r>
      <rPr>
        <sz val="12"/>
        <color rgb="FF000000"/>
        <rFont val="Times New Roman"/>
        <family val="1"/>
      </rPr>
      <t xml:space="preserve"> = 654-654/900*(bruto-1200)</t>
    </r>
  </si>
  <si>
    <t>IF(Tunde&lt;=Normtunde;Tariif*Tunde;Tariif*Normtunde+Tegur*
Tariif*(Tunde-Normtunde))
Kasutades ülaltoodud valemit, arvuta palk.
 IF(Palk&lt;=Maksuvaba;0;Tulumaksu protsent*(Palk-Maksuvaba))
Ülaltoodu valemi järgi arvuta tulumaks, arvestatud on ka tulumaksuvaba miinimumi.
Saada olev palk: palk-tulumaks</t>
  </si>
  <si>
    <t>Arvuta summa, käibemaks ja hind kokku.
Märkuste lahtrisse kasuta IF-funktsiooni - toodetel, millel on "parim enne" möödas, lase funktsioonil kirjutada "Läbi" ning kehtiva kuupäevaga toodetel "OK!"
Vorminda "Märkused" lahtrid "OK" tekstiga rohelise värviga ning "Läbi" tekstiga punase värviga.</t>
  </si>
  <si>
    <t>Keskmine võlgnevus alla 5 000 €</t>
  </si>
  <si>
    <t>Keskmine võlgnevus üle 5 000 €</t>
  </si>
  <si>
    <t>Ettevõtlike arv, kelle võlgnevus üle 5 000 €</t>
  </si>
  <si>
    <t>Ettevõtlike arv, kelle võlgnevus alla 5 000 €</t>
  </si>
  <si>
    <t>Harjutamine</t>
  </si>
  <si>
    <t>Ruutmeetri hind</t>
  </si>
  <si>
    <t>Karla</t>
  </si>
  <si>
    <t>Kurss</t>
  </si>
  <si>
    <t>Bulgaaria leev</t>
  </si>
  <si>
    <t>Poola zlott</t>
  </si>
  <si>
    <t>Rootsi kroon</t>
  </si>
  <si>
    <t>Teada on autode kütuse tarve 100 km läbimiseks ja ka kütuse maksumus
1,789 € liiter. Arvuta kütuse maksumus erinevate kilomeetrite sõidul.</t>
  </si>
  <si>
    <r>
      <rPr>
        <b/>
        <sz val="12"/>
        <color rgb="FF000000"/>
        <rFont val="Times New Roman"/>
        <family val="1"/>
      </rPr>
      <t>Maksud kokku</t>
    </r>
    <r>
      <rPr>
        <sz val="12"/>
        <color rgb="FF000000"/>
        <rFont val="Times New Roman"/>
        <family val="1"/>
      </rPr>
      <t xml:space="preserve"> = töötaja töötuskindlustusmakse+kogumispension+tulumaks+sotsiaalmaks+tööandja töötuskindlustusmakse</t>
    </r>
  </si>
  <si>
    <t>Perekonna-nimi</t>
  </si>
  <si>
    <t>Viinamari</t>
  </si>
  <si>
    <t>Arvuta kauba maksumus välisvaluutas, kasutades esimese valemi kopeerimisel järgnevatesse lahtritesse F4 klahvi kursi paigale jätmiseks või muuda ära lahtri nimi</t>
  </si>
  <si>
    <t>Makaroni-singisalat</t>
  </si>
  <si>
    <t>Makaronid</t>
  </si>
  <si>
    <t>Sink</t>
  </si>
  <si>
    <t>Juust</t>
  </si>
  <si>
    <t>Kurk</t>
  </si>
  <si>
    <t>Paprika</t>
  </si>
  <si>
    <t>Maisikonserv</t>
  </si>
  <si>
    <t>Sinep</t>
  </si>
  <si>
    <t>Vitali</t>
  </si>
  <si>
    <t>Anna</t>
  </si>
  <si>
    <t>Simon</t>
  </si>
  <si>
    <t>Koit</t>
  </si>
  <si>
    <t>Arvuta tulemustasu. Kui müügiplaan on täidetud, on boonus 10% müügi summast, vastasel korral 5%.</t>
  </si>
  <si>
    <t>Liiv</t>
  </si>
  <si>
    <t>Kruus</t>
  </si>
  <si>
    <t>Muld</t>
  </si>
  <si>
    <t>Telliskivi</t>
  </si>
  <si>
    <t>Tegevus-valdkond</t>
  </si>
  <si>
    <t xml:space="preserve">Hanna </t>
  </si>
  <si>
    <t xml:space="preserve">Krõõt </t>
  </si>
  <si>
    <t>Pamela</t>
  </si>
  <si>
    <t xml:space="preserve">Sanna </t>
  </si>
  <si>
    <t>Hans</t>
  </si>
  <si>
    <t>Mats</t>
  </si>
  <si>
    <t>Maja</t>
  </si>
  <si>
    <t>Korter</t>
  </si>
  <si>
    <t>Supp</t>
  </si>
  <si>
    <t>Rahulolu keskkonnaga</t>
  </si>
  <si>
    <t>Perenimi</t>
  </si>
  <si>
    <t xml:space="preserve">Kalle </t>
  </si>
  <si>
    <t>Meelike</t>
  </si>
  <si>
    <t>Naine</t>
  </si>
  <si>
    <t>Maasikas</t>
  </si>
  <si>
    <t>Lind</t>
  </si>
  <si>
    <t>Pääsuke</t>
  </si>
  <si>
    <t>Kooskora</t>
  </si>
  <si>
    <t>Hiir</t>
  </si>
  <si>
    <t>Kullam</t>
  </si>
  <si>
    <t>Mees</t>
  </si>
  <si>
    <t>Elukoht</t>
  </si>
  <si>
    <t>Harjumaa</t>
  </si>
  <si>
    <t>Tartumaa</t>
  </si>
  <si>
    <t>Pärnumaa</t>
  </si>
  <si>
    <t>Andrus</t>
  </si>
  <si>
    <t>Viljandimaa</t>
  </si>
  <si>
    <t>Jõgevamaa</t>
  </si>
  <si>
    <t>Võrumaa</t>
  </si>
  <si>
    <t>Arne</t>
  </si>
  <si>
    <t>Põlvamaa</t>
  </si>
  <si>
    <t>Alar</t>
  </si>
  <si>
    <t>Erki</t>
  </si>
  <si>
    <t>Sirje</t>
  </si>
  <si>
    <t>Aili</t>
  </si>
  <si>
    <t>0. Slicer tööriista kasutatakse enamasti PivoTable'i andmete filtreerimiseks ja analüüsimiseks, kui ka lihtsalt tabeli filtreerimiseks.</t>
  </si>
  <si>
    <t>1. vormindada filtreeritav/sorteeritav tabel (tabel aktiveerida &gt; Ctrl+T &gt; OK)</t>
  </si>
  <si>
    <t>2. hoida tabel aktiivsena ja valida Insert &gt; Insert Slicer (Lisa &gt; Tükeldi)</t>
  </si>
  <si>
    <t>3. valida veerud, mida on soov edaspidi kiiresti filtreerida &gt; OK</t>
  </si>
  <si>
    <t>4. mitme tingimuse valimiseks Slicer (tükeldi) peal hoida Ctrl-klahvi all hiireklõpsamisel ja vahemiku valimisel aktiveerida vahemik Shift-klahviga.</t>
  </si>
  <si>
    <t>Punktisumma</t>
  </si>
  <si>
    <t>Hinne</t>
  </si>
  <si>
    <t>Jüri Kask</t>
  </si>
  <si>
    <t>Mari-Liis Kivi</t>
  </si>
  <si>
    <t>Peeter Pärn</t>
  </si>
  <si>
    <t>Annika Sild</t>
  </si>
  <si>
    <t>Lauri Tamm</t>
  </si>
  <si>
    <t>Kristiina Rõõm</t>
  </si>
  <si>
    <t>Marko Leht</t>
  </si>
  <si>
    <t>Ametinimetus</t>
  </si>
  <si>
    <t>Osakond</t>
  </si>
  <si>
    <t>Eeva Jõgi</t>
  </si>
  <si>
    <t>Projekti juht</t>
  </si>
  <si>
    <t>Projektijuhtimine</t>
  </si>
  <si>
    <t>Turundusspetsialist</t>
  </si>
  <si>
    <t>Turundus</t>
  </si>
  <si>
    <t>Raamatupidaja</t>
  </si>
  <si>
    <t>Finantsosakond</t>
  </si>
  <si>
    <t>Tehniline spetsialist</t>
  </si>
  <si>
    <t>Tehnoloogia</t>
  </si>
  <si>
    <t>Müügijuht</t>
  </si>
  <si>
    <t>Müügiosakond</t>
  </si>
  <si>
    <t>Klienditeenindaja</t>
  </si>
  <si>
    <t>Klienditeenindus</t>
  </si>
  <si>
    <t>IT-spetsialist</t>
  </si>
  <si>
    <t>Infotehnoloogia</t>
  </si>
  <si>
    <t>Personalijuht</t>
  </si>
  <si>
    <t>Personaliosakond</t>
  </si>
  <si>
    <t>Rainer Kask</t>
  </si>
  <si>
    <t>Tootmisjuht</t>
  </si>
  <si>
    <t>Tootmine</t>
  </si>
  <si>
    <t>Tiina Ploom</t>
  </si>
  <si>
    <t>Kvaliteedikontrollija</t>
  </si>
  <si>
    <t>Kvaliteedi osakond</t>
  </si>
  <si>
    <t>Alar Rätsep</t>
  </si>
  <si>
    <t>Logistika spetsialist</t>
  </si>
  <si>
    <t>Logistika</t>
  </si>
  <si>
    <t>Merle Mänd</t>
  </si>
  <si>
    <t>Uurimis- ja arendusspetsialist</t>
  </si>
  <si>
    <t>Uurimis- ja arendus</t>
  </si>
  <si>
    <t>Siim Vaher</t>
  </si>
  <si>
    <t>Finantsanalüütik</t>
  </si>
  <si>
    <t>Pille Pärna</t>
  </si>
  <si>
    <t>Ürituste korraldaja</t>
  </si>
  <si>
    <t>Ürituste korraldus</t>
  </si>
  <si>
    <t>Tarmo Tamm</t>
  </si>
  <si>
    <t>Andmeanalüütik</t>
  </si>
  <si>
    <t>Andmeanalüüs</t>
  </si>
  <si>
    <t>Kaido Muru</t>
  </si>
  <si>
    <t>Müügispetsialist</t>
  </si>
  <si>
    <t>Anu Kask</t>
  </si>
  <si>
    <t>Kliendihaldur</t>
  </si>
  <si>
    <t>Rasmus Rõhk</t>
  </si>
  <si>
    <t>Laura Tamm</t>
  </si>
  <si>
    <t>Turundusanalüütik</t>
  </si>
  <si>
    <t>Jaanus Kivi</t>
  </si>
  <si>
    <t>Marika Ploom</t>
  </si>
  <si>
    <t>Personalispetsialist</t>
  </si>
  <si>
    <t>Kristjan Vaher</t>
  </si>
  <si>
    <t>Eerik Leht</t>
  </si>
  <si>
    <t>Tootmisinsener</t>
  </si>
  <si>
    <t>Liina Jõgi</t>
  </si>
  <si>
    <t>Siiri Pärn</t>
  </si>
  <si>
    <t>merle mand</t>
  </si>
  <si>
    <t>ligikaudne vaste</t>
  </si>
  <si>
    <t>täpne vaste</t>
  </si>
  <si>
    <t>merle mänd</t>
  </si>
  <si>
    <t>Toote nimi</t>
  </si>
  <si>
    <t>Hind (€)
Euroopa</t>
  </si>
  <si>
    <t>Hind ($)
Ameerika</t>
  </si>
  <si>
    <t>Kategooria</t>
  </si>
  <si>
    <t>Õun</t>
  </si>
  <si>
    <t>Puuvili</t>
  </si>
  <si>
    <t>(kirjuta ise)</t>
  </si>
  <si>
    <t>Piimatooted</t>
  </si>
  <si>
    <t>Pagaritooted</t>
  </si>
  <si>
    <t>Kartul</t>
  </si>
  <si>
    <t>Köögivili</t>
  </si>
  <si>
    <t>Tomat</t>
  </si>
  <si>
    <t>Maiustused</t>
  </si>
  <si>
    <t>tomat</t>
  </si>
  <si>
    <t>IFERROR funktsiooni kasutatakse Excelis olukordades, kus on võimalik, et valem võib tekitada vea (nt #N/A, #DIV/0!, #VALUE! jne). Selle abil saab määrata, mida kuvatakse, kui valemis esineb viga.</t>
  </si>
  <si>
    <t>IFERRORIT kasutatakse vigade vältimiseks VLOOKUP-iga. Kui otsitav väärtus puudub tabelist, tagastab VLOOKUP vea #N/A. Selle vältimiseks saate kasutada IFERROR, et kuvada alternatiivne teade (nt "Ei leitud").</t>
  </si>
  <si>
    <t>IFERROR kasulik, kui soovitakse vältida segadust tekitavaid veateateid ja esitada selgemat teavet.</t>
  </si>
  <si>
    <t>Tootekood</t>
  </si>
  <si>
    <t>Mööbliese</t>
  </si>
  <si>
    <t>Materjal</t>
  </si>
  <si>
    <t>Värv</t>
  </si>
  <si>
    <t>KM</t>
  </si>
  <si>
    <t>Tellimuse kuupäev</t>
  </si>
  <si>
    <t>Sektsioonkapp</t>
  </si>
  <si>
    <t>Pruun</t>
  </si>
  <si>
    <t>05.10.2024</t>
  </si>
  <si>
    <t>Roheline</t>
  </si>
  <si>
    <t>07.08.2024</t>
  </si>
  <si>
    <t>Voodi</t>
  </si>
  <si>
    <t>Must</t>
  </si>
  <si>
    <t>30.12.2023</t>
  </si>
  <si>
    <t>Kontorilaud</t>
  </si>
  <si>
    <t>Plastik</t>
  </si>
  <si>
    <t>Beež</t>
  </si>
  <si>
    <t>23.11.2024</t>
  </si>
  <si>
    <t>Kontoritool</t>
  </si>
  <si>
    <t>MDF</t>
  </si>
  <si>
    <t>08.08.2024</t>
  </si>
  <si>
    <t>Valge</t>
  </si>
  <si>
    <t>03.06.2024</t>
  </si>
  <si>
    <t>Pingid</t>
  </si>
  <si>
    <t>Nahk</t>
  </si>
  <si>
    <t>24.09.2024</t>
  </si>
  <si>
    <t>Riiul</t>
  </si>
  <si>
    <t>25.05.2024</t>
  </si>
  <si>
    <t>01.07.2024</t>
  </si>
  <si>
    <t>Toolid</t>
  </si>
  <si>
    <t>06.01.2024</t>
  </si>
  <si>
    <t>Vannitoakapp</t>
  </si>
  <si>
    <t>Kangas</t>
  </si>
  <si>
    <t>Sinine</t>
  </si>
  <si>
    <t>13.07.2024</t>
  </si>
  <si>
    <t>Hall</t>
  </si>
  <si>
    <t>04.09.2024</t>
  </si>
  <si>
    <t>Kummut</t>
  </si>
  <si>
    <t>Metall</t>
  </si>
  <si>
    <t>Kollane</t>
  </si>
  <si>
    <t>29.10.2024</t>
  </si>
  <si>
    <t>10.08.2024</t>
  </si>
  <si>
    <t>Punane</t>
  </si>
  <si>
    <t>02.01.2024</t>
  </si>
  <si>
    <t>25.02.2024</t>
  </si>
  <si>
    <t>Diivan</t>
  </si>
  <si>
    <t>17.09.2024</t>
  </si>
  <si>
    <t>Öökapp</t>
  </si>
  <si>
    <t>06.09.2024</t>
  </si>
  <si>
    <t>01.04.2024</t>
  </si>
  <si>
    <t>13.12.2023</t>
  </si>
  <si>
    <t>07.09.2024</t>
  </si>
  <si>
    <t>12.03.2024</t>
  </si>
  <si>
    <t>19.05.2024</t>
  </si>
  <si>
    <t>21.03.2024</t>
  </si>
  <si>
    <t>Lauad</t>
  </si>
  <si>
    <t>10.02.2024</t>
  </si>
  <si>
    <t>28.02.2024</t>
  </si>
  <si>
    <t>01.03.2024</t>
  </si>
  <si>
    <t>16.08.2024</t>
  </si>
  <si>
    <t>09.04.2024</t>
  </si>
  <si>
    <t>17.02.2024</t>
  </si>
  <si>
    <t>01.08.2024</t>
  </si>
  <si>
    <t>07.07.2024</t>
  </si>
  <si>
    <t>08.02.2024</t>
  </si>
  <si>
    <t>08.10.2024</t>
  </si>
  <si>
    <t>30.10.2024</t>
  </si>
  <si>
    <t>02.10.2024</t>
  </si>
  <si>
    <t>25.08.2024</t>
  </si>
  <si>
    <t>19.02.2024</t>
  </si>
  <si>
    <t>28.07.2024</t>
  </si>
  <si>
    <t>Kapp</t>
  </si>
  <si>
    <t>27.10.2024</t>
  </si>
  <si>
    <t>08.04.2024</t>
  </si>
  <si>
    <t>08.09.2024</t>
  </si>
  <si>
    <t>26.10.2024</t>
  </si>
  <si>
    <t>29.02.2024</t>
  </si>
  <si>
    <t>23.10.2024</t>
  </si>
  <si>
    <t>27.01.2024</t>
  </si>
  <si>
    <t>14.08.2024</t>
  </si>
  <si>
    <t>01.01.2024</t>
  </si>
  <si>
    <t>12.02.2024</t>
  </si>
  <si>
    <t>01.06.2024</t>
  </si>
  <si>
    <t>22.02.2024</t>
  </si>
  <si>
    <t>11.12.2023</t>
  </si>
  <si>
    <t>31.10.2024</t>
  </si>
  <si>
    <t>21.09.2024</t>
  </si>
  <si>
    <t>13.02.2024</t>
  </si>
  <si>
    <t>21.05.2024</t>
  </si>
  <si>
    <t>06.11.2024</t>
  </si>
  <si>
    <t>Tugitool</t>
  </si>
  <si>
    <t>14.02.2024</t>
  </si>
  <si>
    <t>Turg</t>
  </si>
  <si>
    <t>Valuuta</t>
  </si>
  <si>
    <t>Euroopa</t>
  </si>
  <si>
    <t>€</t>
  </si>
  <si>
    <t>Ameerika</t>
  </si>
  <si>
    <t>$</t>
  </si>
  <si>
    <t>Ettevõte müüb tooteid erinevatel turgudel. Igal tootel on hind, kategooria ja müügiturg. Ülesandeks on luua otsingutabel, mis kuvab automaatselt toote hinna ja turuinfo, kui sisestatakse toote nimi ja turg. Toote nimi ja turg lisada rippmenüüna.</t>
  </si>
  <si>
    <t>id</t>
  </si>
  <si>
    <t>first_name</t>
  </si>
  <si>
    <t>last_name</t>
  </si>
  <si>
    <t>email</t>
  </si>
  <si>
    <t>gender</t>
  </si>
  <si>
    <t>ip_address</t>
  </si>
  <si>
    <t>city</t>
  </si>
  <si>
    <t>nimi</t>
  </si>
  <si>
    <t>perekonnanimi</t>
  </si>
  <si>
    <t>sugu</t>
  </si>
  <si>
    <t>linn</t>
  </si>
  <si>
    <t>Radcliffe</t>
  </si>
  <si>
    <t>Taft</t>
  </si>
  <si>
    <t>rtaft0@xrea.com</t>
  </si>
  <si>
    <t>Male</t>
  </si>
  <si>
    <t>169.188.223.47</t>
  </si>
  <si>
    <t>abrotherhoods@rambler.ru</t>
  </si>
  <si>
    <t>Shijiao</t>
  </si>
  <si>
    <t>csteanei@archive.org</t>
  </si>
  <si>
    <t>Mead</t>
  </si>
  <si>
    <t>Macari</t>
  </si>
  <si>
    <t>mmacari1@gizmodo.com</t>
  </si>
  <si>
    <t>Female</t>
  </si>
  <si>
    <t>85.191.117.173</t>
  </si>
  <si>
    <t>acornewall16@vistaprint.com</t>
  </si>
  <si>
    <t>Tomé Açu</t>
  </si>
  <si>
    <t>wsirmano@addthis.com</t>
  </si>
  <si>
    <t>Valenka</t>
  </si>
  <si>
    <t>Kinton</t>
  </si>
  <si>
    <t>vkinton2@opensource.org</t>
  </si>
  <si>
    <t>90.237.110.15</t>
  </si>
  <si>
    <t>adetoc34@issuu.com</t>
  </si>
  <si>
    <t>Komsomolsk-on-Amur</t>
  </si>
  <si>
    <t>emedcalf1p@thetimes.co.uk</t>
  </si>
  <si>
    <t>Kippie</t>
  </si>
  <si>
    <t>Standen</t>
  </si>
  <si>
    <t>kstanden3@ted.com</t>
  </si>
  <si>
    <t>134.158.112.97</t>
  </si>
  <si>
    <t>aharly26@salon.com</t>
  </si>
  <si>
    <t>Carreira</t>
  </si>
  <si>
    <t>bkinahan28@elpais.com</t>
  </si>
  <si>
    <t>Arabela</t>
  </si>
  <si>
    <t>Macewan</t>
  </si>
  <si>
    <t>amacewan4@blogs.com</t>
  </si>
  <si>
    <t>170.98.36.247</t>
  </si>
  <si>
    <t>ahutchin1o@parallels.com</t>
  </si>
  <si>
    <t>Criuleni</t>
  </si>
  <si>
    <t>omcgahey3i@wsj.com</t>
  </si>
  <si>
    <t>Heather</t>
  </si>
  <si>
    <t>Guerrero</t>
  </si>
  <si>
    <t>hguerrero5@twitter.com</t>
  </si>
  <si>
    <t>151.112.82.237</t>
  </si>
  <si>
    <t>Konosha</t>
  </si>
  <si>
    <t>msmedmoor3l@seesaa.net</t>
  </si>
  <si>
    <t>Irvine</t>
  </si>
  <si>
    <t>Chesser</t>
  </si>
  <si>
    <t>ichesser6@flickr.com</t>
  </si>
  <si>
    <t>227.6.7.119</t>
  </si>
  <si>
    <t>aodrought1n@skyrock.com</t>
  </si>
  <si>
    <t>Famagusta</t>
  </si>
  <si>
    <t>omouncher9@vistaprint.com</t>
  </si>
  <si>
    <t>Truda</t>
  </si>
  <si>
    <t>Tinham</t>
  </si>
  <si>
    <t>ttinham7@sina.com.cn</t>
  </si>
  <si>
    <t>7.140.79.151</t>
  </si>
  <si>
    <t>apipes1w@yellowbook.com</t>
  </si>
  <si>
    <t>San Antonio</t>
  </si>
  <si>
    <t>pboustead27@timesonline.co.uk</t>
  </si>
  <si>
    <t>Osmond</t>
  </si>
  <si>
    <t>Berrisford</t>
  </si>
  <si>
    <t>oberrisford8@csmonitor.com</t>
  </si>
  <si>
    <t>213.173.3.229</t>
  </si>
  <si>
    <t>astiebler2o@istockphoto.com</t>
  </si>
  <si>
    <t>Radenković</t>
  </si>
  <si>
    <t>Othilie</t>
  </si>
  <si>
    <t>Mouncher</t>
  </si>
  <si>
    <t>209.179.114.171</t>
  </si>
  <si>
    <t>bjurekr@nhs.uk</t>
  </si>
  <si>
    <t>Tiblawan</t>
  </si>
  <si>
    <t>Carmencita</t>
  </si>
  <si>
    <t>Jagels</t>
  </si>
  <si>
    <t>cjagelsa@bing.com</t>
  </si>
  <si>
    <t>182.221.180.145</t>
  </si>
  <si>
    <t>Merke</t>
  </si>
  <si>
    <t>Luca</t>
  </si>
  <si>
    <t>Mackneis</t>
  </si>
  <si>
    <t>lmackneisb@tinypic.com</t>
  </si>
  <si>
    <t>224.195.226.160</t>
  </si>
  <si>
    <t>blammenga25@clickbank.net</t>
  </si>
  <si>
    <t>Rybnoye</t>
  </si>
  <si>
    <t>Walsham</t>
  </si>
  <si>
    <t>cwalshamc@gizmodo.com</t>
  </si>
  <si>
    <t>Non-binary</t>
  </si>
  <si>
    <t>70.75.44.241</t>
  </si>
  <si>
    <t>brivelin38@dailymotion.com</t>
  </si>
  <si>
    <t>Paris 17</t>
  </si>
  <si>
    <t>Onofredo</t>
  </si>
  <si>
    <t>Riddich</t>
  </si>
  <si>
    <t>oriddichd@imgur.com</t>
  </si>
  <si>
    <t>207.140.71.59</t>
  </si>
  <si>
    <t>bruckert14@netlog.com</t>
  </si>
  <si>
    <t>Pangkalan</t>
  </si>
  <si>
    <t>De</t>
  </si>
  <si>
    <t>Korda</t>
  </si>
  <si>
    <t>dkordae@rediff.com</t>
  </si>
  <si>
    <t>152.77.238.123</t>
  </si>
  <si>
    <t>bsetch1m@tumblr.com</t>
  </si>
  <si>
    <t>Natu</t>
  </si>
  <si>
    <t>Chlo</t>
  </si>
  <si>
    <t>MacGillacolm</t>
  </si>
  <si>
    <t>cmacgillacolmf@nsw.gov.au</t>
  </si>
  <si>
    <t>89.3.74.174</t>
  </si>
  <si>
    <t>btomalin2v@g.co</t>
  </si>
  <si>
    <t>Huangdu</t>
  </si>
  <si>
    <t>Thom</t>
  </si>
  <si>
    <t>Townsend</t>
  </si>
  <si>
    <t>ttownsendg@statcounter.com</t>
  </si>
  <si>
    <t>183.181.120.167</t>
  </si>
  <si>
    <t>bwarboys2k@indiatimes.com</t>
  </si>
  <si>
    <t>Wuli</t>
  </si>
  <si>
    <t>Conant</t>
  </si>
  <si>
    <t>Caughte</t>
  </si>
  <si>
    <t>ccaughteh@de.vu</t>
  </si>
  <si>
    <t>122.210.246.193</t>
  </si>
  <si>
    <t>carndt1q@ameblo.jp</t>
  </si>
  <si>
    <t>Dhanot</t>
  </si>
  <si>
    <t>Creight</t>
  </si>
  <si>
    <t>Steane</t>
  </si>
  <si>
    <t>130.218.247.235</t>
  </si>
  <si>
    <t>cbrackley29@cnet.com</t>
  </si>
  <si>
    <t>Wutong</t>
  </si>
  <si>
    <t>Camellia</t>
  </si>
  <si>
    <t>Mattholie</t>
  </si>
  <si>
    <t>cmattholiej@census.gov</t>
  </si>
  <si>
    <t>150.173.47.159</t>
  </si>
  <si>
    <t>Ludbreg</t>
  </si>
  <si>
    <t>Natassia</t>
  </si>
  <si>
    <t>Fedorchenko</t>
  </si>
  <si>
    <t>nfedorchenkok@telegraph.co.uk</t>
  </si>
  <si>
    <t>122.152.190.195</t>
  </si>
  <si>
    <t>ccortonp@walmart.com</t>
  </si>
  <si>
    <t>Police nad Metují</t>
  </si>
  <si>
    <t>Issy</t>
  </si>
  <si>
    <t>Ambrosoli</t>
  </si>
  <si>
    <t>iambrosolil@joomla.org</t>
  </si>
  <si>
    <t>149.77.214.193</t>
  </si>
  <si>
    <t>cespinheira1u@apple.com</t>
  </si>
  <si>
    <t>San Pedro Ayampuc</t>
  </si>
  <si>
    <t>Ferguson</t>
  </si>
  <si>
    <t>Jenkyn</t>
  </si>
  <si>
    <t>fjenkynm@ox.ac.uk</t>
  </si>
  <si>
    <t>17.26.53.40</t>
  </si>
  <si>
    <t>cgravie1e@twitter.com</t>
  </si>
  <si>
    <t>Zahvizdya</t>
  </si>
  <si>
    <t>Tracey</t>
  </si>
  <si>
    <t>Ponder</t>
  </si>
  <si>
    <t>tpondern@youtu.be</t>
  </si>
  <si>
    <t>59.0.94.55</t>
  </si>
  <si>
    <t>Yangon</t>
  </si>
  <si>
    <t>Wendye</t>
  </si>
  <si>
    <t>Sirman</t>
  </si>
  <si>
    <t>210.220.79.79</t>
  </si>
  <si>
    <t>cjessard2n@ask.com</t>
  </si>
  <si>
    <t>Xichang</t>
  </si>
  <si>
    <t>Chariot</t>
  </si>
  <si>
    <t>Corton</t>
  </si>
  <si>
    <t>179.17.251.18</t>
  </si>
  <si>
    <t>clorie20@fotki.com</t>
  </si>
  <si>
    <t>Shibajiazi</t>
  </si>
  <si>
    <t>Rozella</t>
  </si>
  <si>
    <t>Gleave</t>
  </si>
  <si>
    <t>rgleaveq@icio.us</t>
  </si>
  <si>
    <t>143.206.80.71</t>
  </si>
  <si>
    <t>Kenyau</t>
  </si>
  <si>
    <t>Benjamin</t>
  </si>
  <si>
    <t>Jurek</t>
  </si>
  <si>
    <t>1.228.173.126</t>
  </si>
  <si>
    <t>cmathwin3c@sciencedirect.com</t>
  </si>
  <si>
    <t>Acandí</t>
  </si>
  <si>
    <t>Arlana</t>
  </si>
  <si>
    <t>Brotherhood</t>
  </si>
  <si>
    <t>178.213.231.106</t>
  </si>
  <si>
    <t>Chivhu</t>
  </si>
  <si>
    <t>Elianore</t>
  </si>
  <si>
    <t>Talmadge</t>
  </si>
  <si>
    <t>etalmadget@squarespace.com</t>
  </si>
  <si>
    <t>0.19.98.96</t>
  </si>
  <si>
    <t>csansome2z@patch.com</t>
  </si>
  <si>
    <t>Okahandja</t>
  </si>
  <si>
    <t>Dollie</t>
  </si>
  <si>
    <t>Delf</t>
  </si>
  <si>
    <t>ddelfu@edublogs.org</t>
  </si>
  <si>
    <t>248.128.211.143</t>
  </si>
  <si>
    <t>Jatisari</t>
  </si>
  <si>
    <t>Kittie</t>
  </si>
  <si>
    <t>Izen</t>
  </si>
  <si>
    <t>kizenv@irs.gov</t>
  </si>
  <si>
    <t>218.52.52.154</t>
  </si>
  <si>
    <t>cvogele24@g.co</t>
  </si>
  <si>
    <t>La Paz Centro</t>
  </si>
  <si>
    <t>Gustavus</t>
  </si>
  <si>
    <t>Fazackerley</t>
  </si>
  <si>
    <t>gfazackerleyw@vistaprint.com</t>
  </si>
  <si>
    <t>203.88.231.146</t>
  </si>
  <si>
    <t>Moxi</t>
  </si>
  <si>
    <t>Dyna</t>
  </si>
  <si>
    <t>Gubbins</t>
  </si>
  <si>
    <t>dgubbinsx@infoseek.co.jp</t>
  </si>
  <si>
    <t>92.58.60.40</t>
  </si>
  <si>
    <t>Ina</t>
  </si>
  <si>
    <t>Sansone</t>
  </si>
  <si>
    <t>Isherwood</t>
  </si>
  <si>
    <t>sisherwoody@issuu.com</t>
  </si>
  <si>
    <t>150.198.62.94</t>
  </si>
  <si>
    <t>Hujiaying</t>
  </si>
  <si>
    <t>Meryl</t>
  </si>
  <si>
    <t>Edgeson</t>
  </si>
  <si>
    <t>medgesonz@forbes.com</t>
  </si>
  <si>
    <t>229.82.226.156</t>
  </si>
  <si>
    <t>Cookshire-Eaton</t>
  </si>
  <si>
    <t>Marcela</t>
  </si>
  <si>
    <t>Winsbury</t>
  </si>
  <si>
    <t>mwinsbury10@hao123.com</t>
  </si>
  <si>
    <t>163.24.207.47</t>
  </si>
  <si>
    <t>driste1b@unc.edu</t>
  </si>
  <si>
    <t>Moita da Roda</t>
  </si>
  <si>
    <t>Kaine</t>
  </si>
  <si>
    <t>Bendley</t>
  </si>
  <si>
    <t>kbendley11@nba.com</t>
  </si>
  <si>
    <t>197.15.37.11</t>
  </si>
  <si>
    <t>dspratling2g@skype.com</t>
  </si>
  <si>
    <t>Salamá</t>
  </si>
  <si>
    <t>Woody</t>
  </si>
  <si>
    <t>Castleton</t>
  </si>
  <si>
    <t>wcastleton12@globo.com</t>
  </si>
  <si>
    <t>113.101.242.170</t>
  </si>
  <si>
    <t>ehafford3f@auda.org.au</t>
  </si>
  <si>
    <t>Dongen</t>
  </si>
  <si>
    <t>James</t>
  </si>
  <si>
    <t>Matveiko</t>
  </si>
  <si>
    <t>jmatveiko13@uol.com.br</t>
  </si>
  <si>
    <t>1.215.183.50</t>
  </si>
  <si>
    <t>Thanh Ba</t>
  </si>
  <si>
    <t>Bram</t>
  </si>
  <si>
    <t>Ruckert</t>
  </si>
  <si>
    <t>205.247.91.120</t>
  </si>
  <si>
    <t>Humaitá</t>
  </si>
  <si>
    <t>Marysa</t>
  </si>
  <si>
    <t>Hourican</t>
  </si>
  <si>
    <t>mhourican15@blogspot.com</t>
  </si>
  <si>
    <t>232.249.163.209</t>
  </si>
  <si>
    <t>fadamsen39@oaic.gov.au</t>
  </si>
  <si>
    <t>Huatanshan</t>
  </si>
  <si>
    <t>Alyce</t>
  </si>
  <si>
    <t>Cornewall</t>
  </si>
  <si>
    <t>17.217.95.54</t>
  </si>
  <si>
    <t>fchristol1v@washingtonpost.com</t>
  </si>
  <si>
    <t>Costa Sacate</t>
  </si>
  <si>
    <t>Letti</t>
  </si>
  <si>
    <t>Otson</t>
  </si>
  <si>
    <t>lotson17@ow.ly</t>
  </si>
  <si>
    <t>13.178.155.229</t>
  </si>
  <si>
    <t>fiddenden2p@feedburner.com</t>
  </si>
  <si>
    <t>Nazaré</t>
  </si>
  <si>
    <t>Marketa</t>
  </si>
  <si>
    <t>Franceschelli</t>
  </si>
  <si>
    <t>mfranceschelli18@mayoclinic.com</t>
  </si>
  <si>
    <t>112.95.21.76</t>
  </si>
  <si>
    <t>Luzhou</t>
  </si>
  <si>
    <t>Steffie</t>
  </si>
  <si>
    <t>Blease</t>
  </si>
  <si>
    <t>sblease19@shop-pro.jp</t>
  </si>
  <si>
    <t>Genderqueer</t>
  </si>
  <si>
    <t>66.205.148.183</t>
  </si>
  <si>
    <t>fphlippsen32@salon.com</t>
  </si>
  <si>
    <t>Nanyang</t>
  </si>
  <si>
    <t>Kori</t>
  </si>
  <si>
    <t>Harriday</t>
  </si>
  <si>
    <t>kharriday1a@nsw.gov.au</t>
  </si>
  <si>
    <t>53.245.23.49</t>
  </si>
  <si>
    <t>fpowe2l@cdbaby.com</t>
  </si>
  <si>
    <t>Pledo</t>
  </si>
  <si>
    <t>Duane</t>
  </si>
  <si>
    <t>Riste</t>
  </si>
  <si>
    <t>143.198.20.119</t>
  </si>
  <si>
    <t>Visconde do Rio Branco</t>
  </si>
  <si>
    <t>Paddock</t>
  </si>
  <si>
    <t>rpaddock1c@istockphoto.com</t>
  </si>
  <si>
    <t>213.27.197.192</t>
  </si>
  <si>
    <t>ggritten22@istockphoto.com</t>
  </si>
  <si>
    <t>Jinshi</t>
  </si>
  <si>
    <t>Minnnie</t>
  </si>
  <si>
    <t>Gore</t>
  </si>
  <si>
    <t>mgore1d@mac.com</t>
  </si>
  <si>
    <t>141.177.111.2</t>
  </si>
  <si>
    <t>glongcaster2a@elegantthemes.com</t>
  </si>
  <si>
    <t>Vysotsk</t>
  </si>
  <si>
    <t>Cecily</t>
  </si>
  <si>
    <t>Gravie</t>
  </si>
  <si>
    <t>58.120.173.175</t>
  </si>
  <si>
    <t>hbibey1j@slate.com</t>
  </si>
  <si>
    <t>Andrijaševci</t>
  </si>
  <si>
    <t>Park</t>
  </si>
  <si>
    <t>Doll</t>
  </si>
  <si>
    <t>pdoll1f@technorati.com</t>
  </si>
  <si>
    <t>Bigender</t>
  </si>
  <si>
    <t>172.71.115.145</t>
  </si>
  <si>
    <t>hfowden1t@jugem.jp</t>
  </si>
  <si>
    <t>Shaogongzhuang</t>
  </si>
  <si>
    <t>Lorinda</t>
  </si>
  <si>
    <t>Danneil</t>
  </si>
  <si>
    <t>ldanneil1g@hp.com</t>
  </si>
  <si>
    <t>54.207.209.243</t>
  </si>
  <si>
    <t>Trang</t>
  </si>
  <si>
    <t>Ilse</t>
  </si>
  <si>
    <t>Roistone</t>
  </si>
  <si>
    <t>iroistone1h@state.gov</t>
  </si>
  <si>
    <t>137.33.220.179</t>
  </si>
  <si>
    <t>Lysyanka</t>
  </si>
  <si>
    <t>Kingston</t>
  </si>
  <si>
    <t>Pering</t>
  </si>
  <si>
    <t>kpering1i@reference.com</t>
  </si>
  <si>
    <t>230.48.50.116</t>
  </si>
  <si>
    <t>ibrecknell3a@boston.com</t>
  </si>
  <si>
    <t>Lebak</t>
  </si>
  <si>
    <t>Hillary</t>
  </si>
  <si>
    <t>Bibey</t>
  </si>
  <si>
    <t>186.70.66.106</t>
  </si>
  <si>
    <t>Talldaww</t>
  </si>
  <si>
    <t>Tami</t>
  </si>
  <si>
    <t>Dyett</t>
  </si>
  <si>
    <t>tdyett1k@paypal.com</t>
  </si>
  <si>
    <t>Polygender</t>
  </si>
  <si>
    <t>25.97.94.231</t>
  </si>
  <si>
    <t>Cuevas</t>
  </si>
  <si>
    <t>Sascha</t>
  </si>
  <si>
    <t>Pettko</t>
  </si>
  <si>
    <t>spettko1l@eepurl.com</t>
  </si>
  <si>
    <t>8.221.104.49</t>
  </si>
  <si>
    <t>iurien2d@msu.edu</t>
  </si>
  <si>
    <t>Al Qiţena</t>
  </si>
  <si>
    <t>Bryana</t>
  </si>
  <si>
    <t>Setch</t>
  </si>
  <si>
    <t>75.147.161.202</t>
  </si>
  <si>
    <t>jbente2c@technorati.com</t>
  </si>
  <si>
    <t>Las Vegas</t>
  </si>
  <si>
    <t>Avram</t>
  </si>
  <si>
    <t>O'Drought</t>
  </si>
  <si>
    <t>82.195.146.84</t>
  </si>
  <si>
    <t>jblumer2r@unicef.org</t>
  </si>
  <si>
    <t>Qidu</t>
  </si>
  <si>
    <t>Adoree</t>
  </si>
  <si>
    <t>Hutchin</t>
  </si>
  <si>
    <t>116.67.245.39</t>
  </si>
  <si>
    <t>jcoyte1s@blogs.com</t>
  </si>
  <si>
    <t>Pulupandan</t>
  </si>
  <si>
    <t>Elwira</t>
  </si>
  <si>
    <t>Medcalf</t>
  </si>
  <si>
    <t>212.141.212.97</t>
  </si>
  <si>
    <t>jechelle2u@yellowbook.com</t>
  </si>
  <si>
    <t>Nine</t>
  </si>
  <si>
    <t>Clem</t>
  </si>
  <si>
    <t>Arndt</t>
  </si>
  <si>
    <t>112.227.167.92</t>
  </si>
  <si>
    <t>jeddies21@wiley.com</t>
  </si>
  <si>
    <t>Girijaya</t>
  </si>
  <si>
    <t>Samara</t>
  </si>
  <si>
    <t>Clavering</t>
  </si>
  <si>
    <t>sclavering1r@huffingtonpost.com</t>
  </si>
  <si>
    <t>21.248.27.162</t>
  </si>
  <si>
    <t>jjakubowicz2w@slate.com</t>
  </si>
  <si>
    <t>Xinyang</t>
  </si>
  <si>
    <t>Julietta</t>
  </si>
  <si>
    <t>Coyte</t>
  </si>
  <si>
    <t>118.207.201.62</t>
  </si>
  <si>
    <t>jlyston23@hugedomains.com</t>
  </si>
  <si>
    <t>Dachang</t>
  </si>
  <si>
    <t>Fowden</t>
  </si>
  <si>
    <t>7.162.143.40</t>
  </si>
  <si>
    <t>Chipinge</t>
  </si>
  <si>
    <t>Chiquia</t>
  </si>
  <si>
    <t>Espinheira</t>
  </si>
  <si>
    <t>157.204.244.95</t>
  </si>
  <si>
    <t>jsink2m@trellian.com</t>
  </si>
  <si>
    <t>Bojongaren</t>
  </si>
  <si>
    <t>Fairleigh</t>
  </si>
  <si>
    <t>Christol</t>
  </si>
  <si>
    <t>96.135.0.232</t>
  </si>
  <si>
    <t>Skoútari</t>
  </si>
  <si>
    <t>Alvis</t>
  </si>
  <si>
    <t>Pipes</t>
  </si>
  <si>
    <t>88.164.106.15</t>
  </si>
  <si>
    <t>Chengyang</t>
  </si>
  <si>
    <t>Maryanna</t>
  </si>
  <si>
    <t>Dykas</t>
  </si>
  <si>
    <t>mdykas1x@prlog.org</t>
  </si>
  <si>
    <t>72.29.1.186</t>
  </si>
  <si>
    <t>Ust’-Omchug</t>
  </si>
  <si>
    <t>Vere</t>
  </si>
  <si>
    <t>Bessey</t>
  </si>
  <si>
    <t>vbessey1y@ucsd.edu</t>
  </si>
  <si>
    <t>196.74.190.143</t>
  </si>
  <si>
    <t>kjurgensen3d@usatoday.com</t>
  </si>
  <si>
    <t>Morada Nova</t>
  </si>
  <si>
    <t>McAuslan</t>
  </si>
  <si>
    <t>mmcauslan1z@nhs.uk</t>
  </si>
  <si>
    <t>15.180.98.108</t>
  </si>
  <si>
    <t>Sanzhou</t>
  </si>
  <si>
    <t>Culley</t>
  </si>
  <si>
    <t>Lorie</t>
  </si>
  <si>
    <t>150.150.77.157</t>
  </si>
  <si>
    <t>krau37@prlog.org</t>
  </si>
  <si>
    <t>Hirvensalmi</t>
  </si>
  <si>
    <t>Jack</t>
  </si>
  <si>
    <t>Eddies</t>
  </si>
  <si>
    <t>189.23.141.78</t>
  </si>
  <si>
    <t>Sukolilo</t>
  </si>
  <si>
    <t>Gabriello</t>
  </si>
  <si>
    <t>Gritten</t>
  </si>
  <si>
    <t>67.169.108.178</t>
  </si>
  <si>
    <t>kwaddie33@delicious.com</t>
  </si>
  <si>
    <t>Cancela</t>
  </si>
  <si>
    <t>Jory</t>
  </si>
  <si>
    <t>Lyston</t>
  </si>
  <si>
    <t>156.49.177.12</t>
  </si>
  <si>
    <t>Alah Sāy</t>
  </si>
  <si>
    <t>Curt</t>
  </si>
  <si>
    <t>Vogele</t>
  </si>
  <si>
    <t>157.46.152.76</t>
  </si>
  <si>
    <t>lgiametti2e@booking.com</t>
  </si>
  <si>
    <t>Mingshuihe</t>
  </si>
  <si>
    <t>Bertie</t>
  </si>
  <si>
    <t>Lammenga</t>
  </si>
  <si>
    <t>89.14.168.60</t>
  </si>
  <si>
    <t>Gosen</t>
  </si>
  <si>
    <t>Harly</t>
  </si>
  <si>
    <t>2.167.120.188</t>
  </si>
  <si>
    <t>lmarshfield2h@nydailynews.com</t>
  </si>
  <si>
    <t>Alvaiázere</t>
  </si>
  <si>
    <t>Prissie</t>
  </si>
  <si>
    <t>Boustead</t>
  </si>
  <si>
    <t>100.111.34.101</t>
  </si>
  <si>
    <t>Borodinskiy</t>
  </si>
  <si>
    <t>Byrle</t>
  </si>
  <si>
    <t>Kinahan</t>
  </si>
  <si>
    <t>63.154.146.69</t>
  </si>
  <si>
    <t>mbonsall30@ted.com</t>
  </si>
  <si>
    <t>Delgerhaan</t>
  </si>
  <si>
    <t>Cleo</t>
  </si>
  <si>
    <t>Brackley</t>
  </si>
  <si>
    <t>191.222.46.34</t>
  </si>
  <si>
    <t>Degerfors</t>
  </si>
  <si>
    <t>Gunner</t>
  </si>
  <si>
    <t>Longcaster</t>
  </si>
  <si>
    <t>130.84.183.218</t>
  </si>
  <si>
    <t>Phanom Phrai</t>
  </si>
  <si>
    <t>Yank</t>
  </si>
  <si>
    <t>Autrie</t>
  </si>
  <si>
    <t>yautrie2b@photobucket.com</t>
  </si>
  <si>
    <t>124.21.55.125</t>
  </si>
  <si>
    <t>Pensacola</t>
  </si>
  <si>
    <t>Jaynell</t>
  </si>
  <si>
    <t>Bente</t>
  </si>
  <si>
    <t>7.145.245.107</t>
  </si>
  <si>
    <t>mgarron2q@craigslist.org</t>
  </si>
  <si>
    <t>Xincheng</t>
  </si>
  <si>
    <t>Inger</t>
  </si>
  <si>
    <t>Urien</t>
  </si>
  <si>
    <t>222.147.118.210</t>
  </si>
  <si>
    <t>Tandayag</t>
  </si>
  <si>
    <t>Lezlie</t>
  </si>
  <si>
    <t>Giametti</t>
  </si>
  <si>
    <t>25.86.238.27</t>
  </si>
  <si>
    <t>mgorrie2f@yahoo.co.jp</t>
  </si>
  <si>
    <t>Krajan Pocangan</t>
  </si>
  <si>
    <t>Mady</t>
  </si>
  <si>
    <t>Gorrie</t>
  </si>
  <si>
    <t>72.248.187.28</t>
  </si>
  <si>
    <t>Clearwater</t>
  </si>
  <si>
    <t>Danita</t>
  </si>
  <si>
    <t>Spratling</t>
  </si>
  <si>
    <t>40.27.165.41</t>
  </si>
  <si>
    <t>Suozhen</t>
  </si>
  <si>
    <t>Lamar</t>
  </si>
  <si>
    <t>Marshfield</t>
  </si>
  <si>
    <t>12.31.219.219</t>
  </si>
  <si>
    <t>Nova Russas</t>
  </si>
  <si>
    <t>Omero</t>
  </si>
  <si>
    <t>Todeo</t>
  </si>
  <si>
    <t>otodeo2i@stanford.edu</t>
  </si>
  <si>
    <t>57.226.254.211</t>
  </si>
  <si>
    <t>mmorstatt2j@cnbc.com</t>
  </si>
  <si>
    <t>Xushangqiao</t>
  </si>
  <si>
    <t>Morstatt</t>
  </si>
  <si>
    <t>72.196.215.184</t>
  </si>
  <si>
    <t>Longxian</t>
  </si>
  <si>
    <t>Briana</t>
  </si>
  <si>
    <t>Warboys</t>
  </si>
  <si>
    <t>49.58.216.95</t>
  </si>
  <si>
    <t>Lanlongkou</t>
  </si>
  <si>
    <t>Frankie</t>
  </si>
  <si>
    <t>Powe</t>
  </si>
  <si>
    <t>66.187.137.36</t>
  </si>
  <si>
    <t>Lagoa de Albufeira</t>
  </si>
  <si>
    <t>Jemmie</t>
  </si>
  <si>
    <t>215.246.25.152</t>
  </si>
  <si>
    <t>Yablonovskiy</t>
  </si>
  <si>
    <t>Clementia</t>
  </si>
  <si>
    <t>Jessard</t>
  </si>
  <si>
    <t>241.150.6.27</t>
  </si>
  <si>
    <t>Goundam</t>
  </si>
  <si>
    <t>Amargo</t>
  </si>
  <si>
    <t>Stiebler</t>
  </si>
  <si>
    <t>140.57.88.195</t>
  </si>
  <si>
    <t>Tulihe</t>
  </si>
  <si>
    <t>Freda</t>
  </si>
  <si>
    <t>Iddenden</t>
  </si>
  <si>
    <t>12.50.17.176</t>
  </si>
  <si>
    <t>Monte Alto</t>
  </si>
  <si>
    <t>Mata</t>
  </si>
  <si>
    <t>Garron</t>
  </si>
  <si>
    <t>Agender</t>
  </si>
  <si>
    <t>144.37.114.200</t>
  </si>
  <si>
    <t>Zhongchuan</t>
  </si>
  <si>
    <t>Julieta</t>
  </si>
  <si>
    <t>Blumer</t>
  </si>
  <si>
    <t>166.211.253.39</t>
  </si>
  <si>
    <t>pgerish2t@cbc.ca</t>
  </si>
  <si>
    <t>Vareš</t>
  </si>
  <si>
    <t>Timmy</t>
  </si>
  <si>
    <t>Barrell</t>
  </si>
  <si>
    <t>tbarrell2s@quantcast.com</t>
  </si>
  <si>
    <t>118.209.204.12</t>
  </si>
  <si>
    <t>pjeannel31@mtv.com</t>
  </si>
  <si>
    <t>Shuanglongchang</t>
  </si>
  <si>
    <t>Philip</t>
  </si>
  <si>
    <t>Gerish</t>
  </si>
  <si>
    <t>109.234.34.117</t>
  </si>
  <si>
    <t>plutwyche2x@illinois.edu</t>
  </si>
  <si>
    <t>Budapest</t>
  </si>
  <si>
    <t>Jayme</t>
  </si>
  <si>
    <t>Echelle</t>
  </si>
  <si>
    <t>233.114.125.227</t>
  </si>
  <si>
    <t>Pruchnik</t>
  </si>
  <si>
    <t>Beale</t>
  </si>
  <si>
    <t>Tomalin</t>
  </si>
  <si>
    <t>128.164.64.86</t>
  </si>
  <si>
    <t>Shlissel’burg</t>
  </si>
  <si>
    <t>Jelene</t>
  </si>
  <si>
    <t>Jakubowicz</t>
  </si>
  <si>
    <t>27.215.41.69</t>
  </si>
  <si>
    <t>Yukou</t>
  </si>
  <si>
    <t>Pancho</t>
  </si>
  <si>
    <t>Lutwyche</t>
  </si>
  <si>
    <t>241.35.88.92</t>
  </si>
  <si>
    <t>Mrganush</t>
  </si>
  <si>
    <t>Sempill</t>
  </si>
  <si>
    <t>ssempill2y@stumbleupon.com</t>
  </si>
  <si>
    <t>229.92.113.52</t>
  </si>
  <si>
    <t>Nguken</t>
  </si>
  <si>
    <t>Corena</t>
  </si>
  <si>
    <t>Sansome</t>
  </si>
  <si>
    <t>138.32.145.104</t>
  </si>
  <si>
    <t>Umeå</t>
  </si>
  <si>
    <t>Bonsall</t>
  </si>
  <si>
    <t>216.171.14.202</t>
  </si>
  <si>
    <t>Takehara</t>
  </si>
  <si>
    <t>Petra</t>
  </si>
  <si>
    <t>Jeannel</t>
  </si>
  <si>
    <t>85.31.240.101</t>
  </si>
  <si>
    <t>Zala</t>
  </si>
  <si>
    <t>Fields</t>
  </si>
  <si>
    <t>Phlippsen</t>
  </si>
  <si>
    <t>86.64.225.187</t>
  </si>
  <si>
    <t>Malian</t>
  </si>
  <si>
    <t>Katrine</t>
  </si>
  <si>
    <t>Waddie</t>
  </si>
  <si>
    <t>195.7.148.15</t>
  </si>
  <si>
    <t>Tonj</t>
  </si>
  <si>
    <t>Detoc</t>
  </si>
  <si>
    <t>31.96.3.117</t>
  </si>
  <si>
    <t>tfarndale3b@mapquest.com</t>
  </si>
  <si>
    <t>Ialibu</t>
  </si>
  <si>
    <t>Teodorico</t>
  </si>
  <si>
    <t>Nudd</t>
  </si>
  <si>
    <t>tnudd35@ted.com</t>
  </si>
  <si>
    <t>114.110.6.104</t>
  </si>
  <si>
    <t>tmcnerlin36@nationalgeographic.com</t>
  </si>
  <si>
    <t>Huasahuasi</t>
  </si>
  <si>
    <t>Tally</t>
  </si>
  <si>
    <t>McNerlin</t>
  </si>
  <si>
    <t>234.38.134.36</t>
  </si>
  <si>
    <t>Shiyuan</t>
  </si>
  <si>
    <t>Kerwin</t>
  </si>
  <si>
    <t>Rau</t>
  </si>
  <si>
    <t>67.226.174.155</t>
  </si>
  <si>
    <t>Tong’an</t>
  </si>
  <si>
    <t>Benoit</t>
  </si>
  <si>
    <t>Rivelin</t>
  </si>
  <si>
    <t>101.205.232.249</t>
  </si>
  <si>
    <t>Shiban</t>
  </si>
  <si>
    <t>Fulvia</t>
  </si>
  <si>
    <t>Adamsen</t>
  </si>
  <si>
    <t>88.206.30.42</t>
  </si>
  <si>
    <t>Gongping</t>
  </si>
  <si>
    <t>Isabelita</t>
  </si>
  <si>
    <t>Brecknell</t>
  </si>
  <si>
    <t>140.186.190.100</t>
  </si>
  <si>
    <t>Văn Điển</t>
  </si>
  <si>
    <t>Teena</t>
  </si>
  <si>
    <t>Farndale</t>
  </si>
  <si>
    <t>8.47.35.191</t>
  </si>
  <si>
    <t>Acacías</t>
  </si>
  <si>
    <t>Mathwin</t>
  </si>
  <si>
    <t>87.246.126.96</t>
  </si>
  <si>
    <t>Guling</t>
  </si>
  <si>
    <t>Kyrstin</t>
  </si>
  <si>
    <t>Jurgensen</t>
  </si>
  <si>
    <t>222.85.203.6</t>
  </si>
  <si>
    <t>Cakungsari</t>
  </si>
  <si>
    <t>Zach</t>
  </si>
  <si>
    <t>Hayth</t>
  </si>
  <si>
    <t>zhayth3e@diigo.com</t>
  </si>
  <si>
    <t>157.104.191.78</t>
  </si>
  <si>
    <t>Moyynkum</t>
  </si>
  <si>
    <t>Edgard</t>
  </si>
  <si>
    <t>Hafford</t>
  </si>
  <si>
    <t>143.49.40.167</t>
  </si>
  <si>
    <t>Żelistrzewo</t>
  </si>
  <si>
    <t>Arlin</t>
  </si>
  <si>
    <t>Allsobrook</t>
  </si>
  <si>
    <t>aallsobrook3g@lycos.com</t>
  </si>
  <si>
    <t>176.109.4.92</t>
  </si>
  <si>
    <t>Tobey</t>
  </si>
  <si>
    <t>Sizland</t>
  </si>
  <si>
    <t>tsizland3h@w3.org</t>
  </si>
  <si>
    <t>103.81.172.18</t>
  </si>
  <si>
    <t>Obed</t>
  </si>
  <si>
    <t>McGahey</t>
  </si>
  <si>
    <t>108.111.196.11</t>
  </si>
  <si>
    <t>Emyle</t>
  </si>
  <si>
    <t>Classen</t>
  </si>
  <si>
    <t>eclassen3j@csmonitor.com</t>
  </si>
  <si>
    <t>110.99.54.6</t>
  </si>
  <si>
    <t>Ailey</t>
  </si>
  <si>
    <t>Fillan</t>
  </si>
  <si>
    <t>afillan3k@businessinsider.com</t>
  </si>
  <si>
    <t>113.189.83.39</t>
  </si>
  <si>
    <t>Mayor</t>
  </si>
  <si>
    <t>Smedmoor</t>
  </si>
  <si>
    <t>114.201.229.69</t>
  </si>
  <si>
    <t>Cherey</t>
  </si>
  <si>
    <t>Congrave</t>
  </si>
  <si>
    <t>ccongrave3m@1und1.de</t>
  </si>
  <si>
    <t>133.33.189.15</t>
  </si>
  <si>
    <t>Travers</t>
  </si>
  <si>
    <t>Tarborn</t>
  </si>
  <si>
    <t>ttarborn3n@examiner.com</t>
  </si>
  <si>
    <t>182.92.107.48</t>
  </si>
  <si>
    <t>Rodney</t>
  </si>
  <si>
    <t>MacFie</t>
  </si>
  <si>
    <t>rmacfie3o@mac.com</t>
  </si>
  <si>
    <t>171.184.73.26</t>
  </si>
  <si>
    <t>Randa</t>
  </si>
  <si>
    <t>Brik</t>
  </si>
  <si>
    <t>rbrik3p@gnu.org</t>
  </si>
  <si>
    <t>Genderfluid</t>
  </si>
  <si>
    <t>55.189.6.46</t>
  </si>
  <si>
    <t>Lonnie</t>
  </si>
  <si>
    <t>Sloper</t>
  </si>
  <si>
    <t>lsloper3q@narod.ru</t>
  </si>
  <si>
    <t>198.54.180.137</t>
  </si>
  <si>
    <t>Gris</t>
  </si>
  <si>
    <t>Marwood</t>
  </si>
  <si>
    <t>gmarwood3r@360.cn</t>
  </si>
  <si>
    <t>137.247.134.249</t>
  </si>
  <si>
    <t>Eugenie</t>
  </si>
  <si>
    <t>Adhams</t>
  </si>
  <si>
    <t>eadhams3s@harvard.edu</t>
  </si>
  <si>
    <t>35.64.194.15</t>
  </si>
  <si>
    <t>Debee</t>
  </si>
  <si>
    <t>Kesby</t>
  </si>
  <si>
    <t>dkesby3t@mapquest.com</t>
  </si>
  <si>
    <t>197.191.211.27</t>
  </si>
  <si>
    <t>Cinderella</t>
  </si>
  <si>
    <t>Glander</t>
  </si>
  <si>
    <t>cglander3u@ox.ac.uk</t>
  </si>
  <si>
    <t>157.38.180.104</t>
  </si>
  <si>
    <t>Aristotle</t>
  </si>
  <si>
    <t>Ferrone</t>
  </si>
  <si>
    <t>aferrone3v@google.com.au</t>
  </si>
  <si>
    <t>213.215.123.254</t>
  </si>
  <si>
    <t>Abrahan</t>
  </si>
  <si>
    <t>Cooley</t>
  </si>
  <si>
    <t>acooley3w@goo.ne.jp</t>
  </si>
  <si>
    <t>251.55.81.61</t>
  </si>
  <si>
    <t>Abbey</t>
  </si>
  <si>
    <t>Stable</t>
  </si>
  <si>
    <t>astable3x@phpbb.com</t>
  </si>
  <si>
    <t>251.130.123.36</t>
  </si>
  <si>
    <t>Leighton</t>
  </si>
  <si>
    <t>Jumeau</t>
  </si>
  <si>
    <t>ljumeau3y@opensource.org</t>
  </si>
  <si>
    <t>20.61.249.189</t>
  </si>
  <si>
    <t>Jolee</t>
  </si>
  <si>
    <t>Legier</t>
  </si>
  <si>
    <t>jlegier3z@prnewswire.com</t>
  </si>
  <si>
    <t>224.195.39.99</t>
  </si>
  <si>
    <t>Liv</t>
  </si>
  <si>
    <t>Whiting</t>
  </si>
  <si>
    <t>lwhiting40@deviantart.com</t>
  </si>
  <si>
    <t>2.216.215.60</t>
  </si>
  <si>
    <t>Yolanthe</t>
  </si>
  <si>
    <t>Standbrooke</t>
  </si>
  <si>
    <t>ystandbrooke41@amazon.co.uk</t>
  </si>
  <si>
    <t>50.134.5.68</t>
  </si>
  <si>
    <t>Nicolai</t>
  </si>
  <si>
    <t>Rozec</t>
  </si>
  <si>
    <t>nrozec42@squarespace.com</t>
  </si>
  <si>
    <t>43.109.89.187</t>
  </si>
  <si>
    <t>Matteo</t>
  </si>
  <si>
    <t>Farnell</t>
  </si>
  <si>
    <t>mfarnell43@examiner.com</t>
  </si>
  <si>
    <t>76.82.219.228</t>
  </si>
  <si>
    <t>Kary</t>
  </si>
  <si>
    <t>Moncey</t>
  </si>
  <si>
    <t>kmoncey44@unblog.fr</t>
  </si>
  <si>
    <t>224.62.156.230</t>
  </si>
  <si>
    <t>Darcey</t>
  </si>
  <si>
    <t>Digan</t>
  </si>
  <si>
    <t>ddigan45@weibo.com</t>
  </si>
  <si>
    <t>14.127.83.148</t>
  </si>
  <si>
    <t>Sibella</t>
  </si>
  <si>
    <t>Guilloux</t>
  </si>
  <si>
    <t>sguilloux46@jigsy.com</t>
  </si>
  <si>
    <t>88.163.157.108</t>
  </si>
  <si>
    <t>Antonia</t>
  </si>
  <si>
    <t>Berringer</t>
  </si>
  <si>
    <t>aberringer47@about.com</t>
  </si>
  <si>
    <t>94.150.244.105</t>
  </si>
  <si>
    <t>Brion</t>
  </si>
  <si>
    <t>Stading</t>
  </si>
  <si>
    <t>bstading48@tripod.com</t>
  </si>
  <si>
    <t>87.61.240.215</t>
  </si>
  <si>
    <t>Shanie</t>
  </si>
  <si>
    <t>Stobo</t>
  </si>
  <si>
    <t>sstobo49@ifeng.com</t>
  </si>
  <si>
    <t>88.191.101.191</t>
  </si>
  <si>
    <t>Donaugh</t>
  </si>
  <si>
    <t>Gullberg</t>
  </si>
  <si>
    <t>dgullberg4a@shareasale.com</t>
  </si>
  <si>
    <t>20.148.66.200</t>
  </si>
  <si>
    <t>Putnem</t>
  </si>
  <si>
    <t>Igonet</t>
  </si>
  <si>
    <t>pigonet4b@boston.com</t>
  </si>
  <si>
    <t>109.67.190.152</t>
  </si>
  <si>
    <t>Sherri</t>
  </si>
  <si>
    <t>Donnett</t>
  </si>
  <si>
    <t>sdonnett4c@simplemachines.org</t>
  </si>
  <si>
    <t>45.208.219.24</t>
  </si>
  <si>
    <t>Dana</t>
  </si>
  <si>
    <t>Baraja</t>
  </si>
  <si>
    <t>dbaraja4d@constantcontact.com</t>
  </si>
  <si>
    <t>46.3.69.252</t>
  </si>
  <si>
    <t>Almeida</t>
  </si>
  <si>
    <t>galmeida4e@furl.net</t>
  </si>
  <si>
    <t>118.187.140.155</t>
  </si>
  <si>
    <t>Karlyn</t>
  </si>
  <si>
    <t>Coutts</t>
  </si>
  <si>
    <t>kcoutts4f@noaa.gov</t>
  </si>
  <si>
    <t>36.114.91.191</t>
  </si>
  <si>
    <t>Filberte</t>
  </si>
  <si>
    <t>Eccles</t>
  </si>
  <si>
    <t>feccles4g@moonfruit.com</t>
  </si>
  <si>
    <t>111.243.33.1</t>
  </si>
  <si>
    <t>Gabrila</t>
  </si>
  <si>
    <t>Lghan</t>
  </si>
  <si>
    <t>glghan4h@youtube.com</t>
  </si>
  <si>
    <t>216.50.211.111</t>
  </si>
  <si>
    <t>Gaspar</t>
  </si>
  <si>
    <t>Balassa</t>
  </si>
  <si>
    <t>gbalassa4i@wsj.com</t>
  </si>
  <si>
    <t>133.10.21.109</t>
  </si>
  <si>
    <t>Aldo</t>
  </si>
  <si>
    <t>O'Toole</t>
  </si>
  <si>
    <t>aotoole4j@dot.gov</t>
  </si>
  <si>
    <t>182.43.144.138</t>
  </si>
  <si>
    <t>Alfred</t>
  </si>
  <si>
    <t>Rieflin</t>
  </si>
  <si>
    <t>arieflin4k@arstechnica.com</t>
  </si>
  <si>
    <t>51.83.121.147</t>
  </si>
  <si>
    <t>Kailey</t>
  </si>
  <si>
    <t>O'Lenechan</t>
  </si>
  <si>
    <t>kolenechan4l@globo.com</t>
  </si>
  <si>
    <t>233.116.59.130</t>
  </si>
  <si>
    <t>Blake</t>
  </si>
  <si>
    <t>Dursley</t>
  </si>
  <si>
    <t>bdursley4m@wiley.com</t>
  </si>
  <si>
    <t>143.238.176.162</t>
  </si>
  <si>
    <t>Graig</t>
  </si>
  <si>
    <t>Sagrott</t>
  </si>
  <si>
    <t>gsagrott4n@examiner.com</t>
  </si>
  <si>
    <t>128.186.21.255</t>
  </si>
  <si>
    <t>Bobbe</t>
  </si>
  <si>
    <t>Breede</t>
  </si>
  <si>
    <t>bbreede4o@jiathis.com</t>
  </si>
  <si>
    <t>166.61.209.116</t>
  </si>
  <si>
    <t>Vladamir</t>
  </si>
  <si>
    <t>Nelles</t>
  </si>
  <si>
    <t>vnelles4p@dailymotion.com</t>
  </si>
  <si>
    <t>126.233.167.127</t>
  </si>
  <si>
    <t>Codee</t>
  </si>
  <si>
    <t>Fruchter</t>
  </si>
  <si>
    <t>cfruchter4q@friendfeed.com</t>
  </si>
  <si>
    <t>93.82.67.136</t>
  </si>
  <si>
    <t>Danell</t>
  </si>
  <si>
    <t>mdanell4r@answers.com</t>
  </si>
  <si>
    <t>225.177.206.105</t>
  </si>
  <si>
    <t>Gene</t>
  </si>
  <si>
    <t>Kuhnel</t>
  </si>
  <si>
    <t>gkuhnel4s@wsj.com</t>
  </si>
  <si>
    <t>131.73.250.30</t>
  </si>
  <si>
    <t>Ramsay</t>
  </si>
  <si>
    <t>Gush</t>
  </si>
  <si>
    <t>rgush4t@ca.gov</t>
  </si>
  <si>
    <t>146.86.67.40</t>
  </si>
  <si>
    <t>Jorry</t>
  </si>
  <si>
    <t>Tolhurst</t>
  </si>
  <si>
    <t>jtolhurst4u@a8.net</t>
  </si>
  <si>
    <t>223.38.209.118</t>
  </si>
  <si>
    <t>Aaron</t>
  </si>
  <si>
    <t>Casarili</t>
  </si>
  <si>
    <t>acasarili4v@state.tx.us</t>
  </si>
  <si>
    <t>97.172.10.188</t>
  </si>
  <si>
    <t>Enrique</t>
  </si>
  <si>
    <t>Beswetherick</t>
  </si>
  <si>
    <t>ebeswetherick4w@va.gov</t>
  </si>
  <si>
    <t>181.98.98.137</t>
  </si>
  <si>
    <t>Eugenius</t>
  </si>
  <si>
    <t>Perchard</t>
  </si>
  <si>
    <t>eperchard4x@nymag.com</t>
  </si>
  <si>
    <t>178.165.229.154</t>
  </si>
  <si>
    <t>Muire</t>
  </si>
  <si>
    <t>Mayow</t>
  </si>
  <si>
    <t>mmayow4y@mail.ru</t>
  </si>
  <si>
    <t>79.16.36.19</t>
  </si>
  <si>
    <t>Killian</t>
  </si>
  <si>
    <t>Sproul</t>
  </si>
  <si>
    <t>ksproul4z@privacy.gov.au</t>
  </si>
  <si>
    <t>49.92.249.206</t>
  </si>
  <si>
    <t>Issiah</t>
  </si>
  <si>
    <t>Sustin</t>
  </si>
  <si>
    <t>isustin50@netscape.com</t>
  </si>
  <si>
    <t>209.171.180.82</t>
  </si>
  <si>
    <t>Dosi</t>
  </si>
  <si>
    <t>Iacofo</t>
  </si>
  <si>
    <t>diacofo51@shutterfly.com</t>
  </si>
  <si>
    <t>21.90.34.68</t>
  </si>
  <si>
    <t>Nobie</t>
  </si>
  <si>
    <t>Wessell</t>
  </si>
  <si>
    <t>nwessell52@parallels.com</t>
  </si>
  <si>
    <t>245.125.254.23</t>
  </si>
  <si>
    <t>Brigg</t>
  </si>
  <si>
    <t>Di Biasio</t>
  </si>
  <si>
    <t>bdibiasio53@ed.gov</t>
  </si>
  <si>
    <t>178.208.41.100</t>
  </si>
  <si>
    <t>Dasi</t>
  </si>
  <si>
    <t>Roels</t>
  </si>
  <si>
    <t>droels54@chronoengine.com</t>
  </si>
  <si>
    <t>235.206.151.217</t>
  </si>
  <si>
    <t>Robinet</t>
  </si>
  <si>
    <t>Millson</t>
  </si>
  <si>
    <t>rmillson55@foxnews.com</t>
  </si>
  <si>
    <t>73.82.8.243</t>
  </si>
  <si>
    <t>Gerhardine</t>
  </si>
  <si>
    <t>Cradick</t>
  </si>
  <si>
    <t>gcradick56@shareasale.com</t>
  </si>
  <si>
    <t>91.12.103.36</t>
  </si>
  <si>
    <t>Thickett</t>
  </si>
  <si>
    <t>dthickett57@sitemeter.com</t>
  </si>
  <si>
    <t>83.2.13.45</t>
  </si>
  <si>
    <t>Winna</t>
  </si>
  <si>
    <t>Ogley</t>
  </si>
  <si>
    <t>wogley58@disqus.com</t>
  </si>
  <si>
    <t>208.198.2.169</t>
  </si>
  <si>
    <t>Ignacio</t>
  </si>
  <si>
    <t>Sabatini</t>
  </si>
  <si>
    <t>isabatini59@sbwire.com</t>
  </si>
  <si>
    <t>107.51.200.233</t>
  </si>
  <si>
    <t>Nicol</t>
  </si>
  <si>
    <t>Bigadike</t>
  </si>
  <si>
    <t>nbigadike5a@shutterfly.com</t>
  </si>
  <si>
    <t>234.140.169.201</t>
  </si>
  <si>
    <t>Paulette</t>
  </si>
  <si>
    <t>Pegram</t>
  </si>
  <si>
    <t>ppegram5b@exblog.jp</t>
  </si>
  <si>
    <t>181.228.217.117</t>
  </si>
  <si>
    <t>Cort</t>
  </si>
  <si>
    <t>McIlraith</t>
  </si>
  <si>
    <t>cmcilraith5c@weebly.com</t>
  </si>
  <si>
    <t>9.70.113.80</t>
  </si>
  <si>
    <t>Kaycee</t>
  </si>
  <si>
    <t>Nelligan</t>
  </si>
  <si>
    <t>knelligan5d@ted.com</t>
  </si>
  <si>
    <t>66.5.17.97</t>
  </si>
  <si>
    <t>Bethina</t>
  </si>
  <si>
    <t>Dewdney</t>
  </si>
  <si>
    <t>bdewdney5e@fotki.com</t>
  </si>
  <si>
    <t>218.32.210.11</t>
  </si>
  <si>
    <t>Edmund</t>
  </si>
  <si>
    <t>Ferrucci</t>
  </si>
  <si>
    <t>eferrucci5f@hexun.com</t>
  </si>
  <si>
    <t>250.72.78.79</t>
  </si>
  <si>
    <t>Hart</t>
  </si>
  <si>
    <t>Madden</t>
  </si>
  <si>
    <t>hmadden5g@omniture.com</t>
  </si>
  <si>
    <t>86.39.217.225</t>
  </si>
  <si>
    <t>Odell</t>
  </si>
  <si>
    <t>Kiloh</t>
  </si>
  <si>
    <t>okiloh5h@arizona.edu</t>
  </si>
  <si>
    <t>199.80.221.157</t>
  </si>
  <si>
    <t>Lishe</t>
  </si>
  <si>
    <t>Getty</t>
  </si>
  <si>
    <t>lgetty5i@twitter.com</t>
  </si>
  <si>
    <t>113.238.138.180</t>
  </si>
  <si>
    <t>Fianna</t>
  </si>
  <si>
    <t>Girardot</t>
  </si>
  <si>
    <t>fgirardot5j@chronoengine.com</t>
  </si>
  <si>
    <t>218.50.22.188</t>
  </si>
  <si>
    <t>Date</t>
  </si>
  <si>
    <t>Salesperson</t>
  </si>
  <si>
    <t>Region</t>
  </si>
  <si>
    <t>Product</t>
  </si>
  <si>
    <t>Sales Amount</t>
  </si>
  <si>
    <t>Quantity Sold</t>
  </si>
  <si>
    <t>1. kes müügimeestest teenis kõige kõrgemat tulu (salesperson läheb ridadesse). Veergudesse sales amount, midagi tahame kalkuleerida, siis see läheb väärtuste lahtrisse.</t>
  </si>
  <si>
    <t>Los Angeles</t>
  </si>
  <si>
    <t>Peanut Butter Cookies</t>
  </si>
  <si>
    <t>2. automaatselt summeeritakse, aga kui on soov leida min, max, average, product, count, siis pivo tabeli sum of peal parem hiireklõps &gt; summarise values by…</t>
  </si>
  <si>
    <t>Alice</t>
  </si>
  <si>
    <t>San Francisco</t>
  </si>
  <si>
    <t>Sugar Cookies</t>
  </si>
  <si>
    <t>3. andmete sorteerimiseks pivo tabeli peal parem hiireklõps &gt; sort</t>
  </si>
  <si>
    <t>Chocolate Chip Cookies</t>
  </si>
  <si>
    <t>4. kui on soov andmed saada regioonide lõikes, siis regioonid lohistada veergudesse või teise vaatenurga alt logistada regioon ridadesse peale müügimehi</t>
  </si>
  <si>
    <t>Charlie</t>
  </si>
  <si>
    <t>Portland</t>
  </si>
  <si>
    <t>5. aga kui nt regioon lohistada ridades müügimeeste ette?</t>
  </si>
  <si>
    <t>6. regiooni kustutamiseks pivo tabelist lohistada ridadest regioon andmetabeli peale</t>
  </si>
  <si>
    <t>Seattle</t>
  </si>
  <si>
    <t>7. kui soovida teada, kui palju teeniti ainult šokolaadiküpsiste müügist, siis product lohistada filtrite lahtrisse</t>
  </si>
  <si>
    <t>8. võtame šokolaadiküpsised ära filtrist</t>
  </si>
  <si>
    <t>9. kui on soov teada, palju protsentuaalselt keegi müügimeestest teenis, siis salesamount lohistada väärtuste lahtrisse ja pivo tabelil parem hiireklõps ning show values &gt; percent on total ja muuta veeru pealkiri % kogu müügitulust.</t>
  </si>
  <si>
    <t>10. lisada diagramm insert &gt; tulpdiagramm nt ja lahtritest andmeid eemaldades andmed eemalduvad ka diagrammis</t>
  </si>
  <si>
    <t>Oatmeal Raisin Cookies</t>
  </si>
  <si>
    <t xml:space="preserve">11. slicer lisamine </t>
  </si>
  <si>
    <t>12. NB! Kui andmetabelisse lisatakse uusi andmeid, siis automaatselt ei uuene pivotable ning andmete uuendamiseks on vaja pivo table analyse menüüsakil refresh</t>
  </si>
  <si>
    <t>Eve</t>
  </si>
  <si>
    <t>Row Labels</t>
  </si>
  <si>
    <t>Sum of Sales Amount</t>
  </si>
  <si>
    <t>Grand Total</t>
  </si>
  <si>
    <t>M-2824</t>
  </si>
  <si>
    <t>M-9935</t>
  </si>
  <si>
    <t>M-9279</t>
  </si>
  <si>
    <t>M-9928</t>
  </si>
  <si>
    <t>M-3615</t>
  </si>
  <si>
    <t>M-6514</t>
  </si>
  <si>
    <t>M-5333</t>
  </si>
  <si>
    <t>M-2291</t>
  </si>
  <si>
    <t>M-4150</t>
  </si>
  <si>
    <t>M-4814</t>
  </si>
  <si>
    <t>M-6977</t>
  </si>
  <si>
    <t>M-2169</t>
  </si>
  <si>
    <t>M-7216</t>
  </si>
  <si>
    <t>M-1525</t>
  </si>
  <si>
    <t>M-6155</t>
  </si>
  <si>
    <t>M-3340</t>
  </si>
  <si>
    <t>M-8019</t>
  </si>
  <si>
    <t>M-9085</t>
  </si>
  <si>
    <t>M-7916</t>
  </si>
  <si>
    <t>M-5119</t>
  </si>
  <si>
    <t>M-5371</t>
  </si>
  <si>
    <t>M-1053</t>
  </si>
  <si>
    <t>M-5889</t>
  </si>
  <si>
    <t>M-3646</t>
  </si>
  <si>
    <t>M-2832</t>
  </si>
  <si>
    <t>M-2403</t>
  </si>
  <si>
    <t>M-3060</t>
  </si>
  <si>
    <t>M-7932</t>
  </si>
  <si>
    <t>M-6107</t>
  </si>
  <si>
    <t>M-5061</t>
  </si>
  <si>
    <t>M-4608</t>
  </si>
  <si>
    <t>M-1514</t>
  </si>
  <si>
    <t>M-8953</t>
  </si>
  <si>
    <t>M-8744</t>
  </si>
  <si>
    <t>M-8062</t>
  </si>
  <si>
    <t>M-2612</t>
  </si>
  <si>
    <t>M-4139</t>
  </si>
  <si>
    <t>M-8579</t>
  </si>
  <si>
    <t>M-1828</t>
  </si>
  <si>
    <t>M-7658</t>
  </si>
  <si>
    <t>M-7209</t>
  </si>
  <si>
    <t>M-7930</t>
  </si>
  <si>
    <t>M-5861</t>
  </si>
  <si>
    <t>M-6138</t>
  </si>
  <si>
    <t>M-1931</t>
  </si>
  <si>
    <t>M-4853</t>
  </si>
  <si>
    <t>M-2343</t>
  </si>
  <si>
    <t>M-6147</t>
  </si>
  <si>
    <t>M-8491</t>
  </si>
  <si>
    <t>M-2200</t>
  </si>
  <si>
    <t>M-5002</t>
  </si>
  <si>
    <t>M-5956</t>
  </si>
  <si>
    <t>M-2697</t>
  </si>
  <si>
    <t>M-5462</t>
  </si>
  <si>
    <t>M-5325</t>
  </si>
  <si>
    <t>M-7939</t>
  </si>
  <si>
    <t>M-5291</t>
  </si>
  <si>
    <t>M-3426</t>
  </si>
  <si>
    <t>M-4441</t>
  </si>
  <si>
    <t>https://www.myonlinetraininghub.com/advanced-excel-pivottable-techniques</t>
  </si>
  <si>
    <t>chrome-extension://efaidnbmnnnibpcajpcglclefindmkaj/https://www.myonlinetraininghub.com/cdn/files/excel_tips_tricks_e-book_dl.pdf</t>
  </si>
  <si>
    <t>https://www.youtube.com/watch?v=vQlFiLUaw4k&amp;ab_channel=MyOnlineTrainingHub</t>
  </si>
  <si>
    <t>Tööriist</t>
  </si>
  <si>
    <t>Selgitus</t>
  </si>
  <si>
    <t>Rasvane tekst</t>
  </si>
  <si>
    <t>Kaldkiri</t>
  </si>
  <si>
    <t>Allajoonitud tekst</t>
  </si>
  <si>
    <t>Äärised lahtritele</t>
  </si>
  <si>
    <t>Tekstivärv</t>
  </si>
  <si>
    <t>Lahtrivärv</t>
  </si>
  <si>
    <t>Vasakpoolne joondus</t>
  </si>
  <si>
    <t>Keskmine joondus</t>
  </si>
  <si>
    <t>Parempoolne joondus</t>
  </si>
  <si>
    <t>Teksti murdmine mitmele reale</t>
  </si>
  <si>
    <t>Kui tekst ei mahu veeru laiusesse ära, siis pannakse tekst mitmele reale ühes lahtris.</t>
  </si>
  <si>
    <t>Arvule valuutavormingu lisamine</t>
  </si>
  <si>
    <t>Arvu korrutamine 100-ga ja %-märgi lisamine</t>
  </si>
  <si>
    <t>Pikkadel arvudel tuhandeliste eraldaja</t>
  </si>
  <si>
    <t>Arvul komakohtade lisamine</t>
  </si>
  <si>
    <t>Arvul komakohtade vähendamine</t>
  </si>
  <si>
    <t>Aktiivsest veerust paremale uue veeru lisamine.
Aktiivsest reast üles uue rea lisamine.</t>
  </si>
  <si>
    <t>Aktiivse lahtri, veeru või rea kustutamine.</t>
  </si>
  <si>
    <t>Populaarsemate funktsioonide kättesaamiseks otsetee.</t>
  </si>
  <si>
    <t>Lahtris oleva sisu, vormingu, kommentaaride või linkide eemaldamine</t>
  </si>
  <si>
    <t>Aktiivse lahtri all paremas nurgas TÄITEPIDE lahtri sisu kopeerimiseks</t>
  </si>
  <si>
    <t>=COUNTIF()</t>
  </si>
  <si>
    <t>=SUMIF()</t>
  </si>
  <si>
    <t>=LOOKUP()</t>
  </si>
  <si>
    <t>=MATCH()</t>
  </si>
  <si>
    <t>=COUNTBLANK()</t>
  </si>
  <si>
    <t>Loeb kokku kõik aktiivsed tühjad lahtrid</t>
  </si>
  <si>
    <t>=PROPER()</t>
  </si>
  <si>
    <t>=UPPER()</t>
  </si>
  <si>
    <t>=LOWER()</t>
  </si>
  <si>
    <t>Kirjutab tekstis kõik tähed trükitähtedena</t>
  </si>
  <si>
    <t>Muudab kõik tähed kirjatähtedeks</t>
  </si>
  <si>
    <t>Muudab iga sõna esimese tähe suurtäheks</t>
  </si>
  <si>
    <t>=DATE()</t>
  </si>
  <si>
    <t>Moodustab kuupäeva, kui kuupäev asub algselt kolmes erinevas lahtris</t>
  </si>
  <si>
    <t>=YEAR()</t>
  </si>
  <si>
    <t>Eraldab kuupäevast aasta</t>
  </si>
  <si>
    <t>=MONTH()</t>
  </si>
  <si>
    <t>Eraldab kuupäevast kuu</t>
  </si>
  <si>
    <t>=DAY()</t>
  </si>
  <si>
    <t>Eraldab kuupäevast päeva</t>
  </si>
  <si>
    <t>Lahtrite loendamine kindla kriteeriumi järgi</t>
  </si>
  <si>
    <t>Aktiivses vahemikus leiduvate väärtuste kokkuliitmine kindla kriteeriumi põhjal</t>
  </si>
  <si>
    <t>Ühes reas või veerus oleva väärtuse otsimine teisest samas asukohas olevast reast või veerust</t>
  </si>
  <si>
    <t>Otsib kindlat väärtust mingist vahemikust ja tagastab selle positsiooni selles vahemikus</t>
  </si>
  <si>
    <t>Müük</t>
  </si>
  <si>
    <t>KASV</t>
  </si>
  <si>
    <t>SPILL on üks olulisemaid uuendusi Exceli dünaamiliste massiivide maailmas. SPILL tähendab seda, et kui mõni valem tagastab mitu väärtust, siis Excel “valab” (ingl. spill) need tulemused automaatselt naaberlahtritesse — ilma, et peaks valemit käsitsi kopeerima alla või kõrvale. 
Kui ilmub viga #SPILL, siis teised lahtrid on täidetud või tulemuse ulatus ei mahu töölehe servade sisse.</t>
  </si>
  <si>
    <t>Kui on vaja andmetabelis ridu/veerge peita või soov terve tabel peita, kuid vaja diagrammi andmed alles jätta, tuleb kuvada peidetud ridadel ja veergudes asuvad andmed-</t>
  </si>
  <si>
    <t>Kui diagramm on lehel olemas ja diagrammi all olevate veergude ja ridade laiuseid on vaja muuta, siis tuleb valida "Ära teisalda ega muuda suurust koos lahtritega".
Diagrammi ala vormindamise tööriista saab nähtavale topeltklõpsuga diagrammil.</t>
  </si>
  <si>
    <t>Tulpade omavahelise kauguse eemaldamiseks või lisamiseks tulba peal topeltklõps, tulba suvanditest "vahe laius" muutmine.</t>
  </si>
  <si>
    <t>Tulpade katmiseks kasutada "sarjade kattumine" tööriista.</t>
  </si>
  <si>
    <t>Raamatu nimi</t>
  </si>
  <si>
    <t>Autor</t>
  </si>
  <si>
    <t>Tormide meri</t>
  </si>
  <si>
    <t>K. Mägi</t>
  </si>
  <si>
    <t>Kadunud linn</t>
  </si>
  <si>
    <t>M. Tamm</t>
  </si>
  <si>
    <t>Varjude jälg</t>
  </si>
  <si>
    <t>L. Saar</t>
  </si>
  <si>
    <t>Hõbedane tee</t>
  </si>
  <si>
    <t>R. Kask</t>
  </si>
  <si>
    <t>Põhjatuul</t>
  </si>
  <si>
    <t>A. Lepp</t>
  </si>
  <si>
    <t>Kogutulu (€)</t>
  </si>
  <si>
    <t>Müüdud 
eksemplare (tk)</t>
  </si>
  <si>
    <t>Kuna ühed andmed on tuhandetes eurodes ja teised andmed sadades tükkides, ei saa neid tulpdiagrammi lisada vaid tuleb kasutada liitdiagrammi, aegajalt vaja ka sekundaartelge lisada.</t>
  </si>
  <si>
    <t>Aasta</t>
  </si>
  <si>
    <t>THI (%)</t>
  </si>
  <si>
    <t xml:space="preserve">Dünaamiline diagramm tähendab, et andmetabelisse lisatud andmed automaatselt tulevad ka diagrammi.
Dünaamilise diagrammi loomiseks tuleb andmetabel tabeliks vormindada.
Lisada lintdiagramm ainult tarbijahinnaindeksi veeru andmetega.
Diagrammi kujundus &gt; Lähteandmed &gt; redigeerida horisontaaltelje (x-telje) silte &gt; aktiveerida aastate andmehulk.
Kuna diagramm on tabeli pealt loodud, siis kui tabelina vormindatud andmetes miskit muutub, muutub ka diagrammis.
</t>
  </si>
  <si>
    <t>=TAKE() funktsioon on dünaamilise massiivi funktsioon, mis võimaldab võtta tabelist rea(d) või veeru(d) algusest või lõpust ilma käsitsi filtreerimiseta.</t>
  </si>
  <si>
    <t>Sünnilinn</t>
  </si>
  <si>
    <t>Karl Tamm</t>
  </si>
  <si>
    <t>Liis Kask</t>
  </si>
  <si>
    <t>Mart Pärn</t>
  </si>
  <si>
    <t>Kertu Mägi</t>
  </si>
  <si>
    <t>Rauno Lepp</t>
  </si>
  <si>
    <t>Helin Saar</t>
  </si>
  <si>
    <t>Narva</t>
  </si>
  <si>
    <t>Markus Rannamäe</t>
  </si>
  <si>
    <t>Triin Ots</t>
  </si>
  <si>
    <t>Sander Vaher</t>
  </si>
  <si>
    <t>Anneli Kull</t>
  </si>
  <si>
    <t>Siim Parts</t>
  </si>
  <si>
    <t>Merili Roots</t>
  </si>
  <si>
    <t>Rasmus Oja</t>
  </si>
  <si>
    <t>Keili Sepp</t>
  </si>
  <si>
    <t>Taavi Ploom</t>
  </si>
  <si>
    <t>Helle Teder</t>
  </si>
  <si>
    <t>Joonas Kivirand</t>
  </si>
  <si>
    <t>Karin Uibo</t>
  </si>
  <si>
    <t>Andres Kütt</t>
  </si>
  <si>
    <t>Evelin Piir</t>
  </si>
  <si>
    <t>Toomas Rannamets</t>
  </si>
  <si>
    <t>Maarja Hints</t>
  </si>
  <si>
    <t>Madis Kuusk</t>
  </si>
  <si>
    <t>Reelika Ploompuu</t>
  </si>
  <si>
    <t>Kert Järv</t>
  </si>
  <si>
    <t>Helina Rätsep</t>
  </si>
  <si>
    <t>Marten Lipp</t>
  </si>
  <si>
    <t>Kaisa Sild</t>
  </si>
  <si>
    <t>Tarmo Teder</t>
  </si>
  <si>
    <t>Liina Põld</t>
  </si>
  <si>
    <t>Kasutades INDEX ja MATCH kombinatsiooni, saab leida isiku sünnilinna üles.
INDEX on paindlikum ja turvalisem alternatiiv VLOOKUP-ile, kuna saab andmeid otsida vasakule ja paremale, töötab kiiremini suurtes tabelites ja ei riku viiteid veergude lisamisel.</t>
  </si>
  <si>
    <t>MATCH funktsioon leiab otsitava väärtuse asukoha</t>
  </si>
  <si>
    <t>INDEX funktsioon leiab otsitava väärtuse asukohas tema kõrval oleva väärtuse :)</t>
  </si>
  <si>
    <t>Mõlemate funktsioonide kombineerimine</t>
  </si>
  <si>
    <t>Leiame isiku sünnilinna üles kasutades MATCH ja INDEX funktsioone</t>
  </si>
  <si>
    <t>Mitmetasandiline sorteerimine ehk ühe sorteeritud andmete sees sordib andmed omakorda teise tunnuse järgi</t>
  </si>
  <si>
    <t>Mehed ja naised sorteeris eraldi ning mehed pani eesnime järgi tähestikulisse järjekorda ja naised omavahel tähestikulisse järjekorda.</t>
  </si>
  <si>
    <t>SUM</t>
  </si>
  <si>
    <t>SUBTOTAL</t>
  </si>
  <si>
    <t>1.13.2024</t>
  </si>
  <si>
    <t>1.14.2024</t>
  </si>
  <si>
    <t>1.15.2024</t>
  </si>
  <si>
    <t>1.16.2024</t>
  </si>
  <si>
    <t>1.17.2024</t>
  </si>
  <si>
    <t>1.18.2024</t>
  </si>
  <si>
    <t>1.19.2024</t>
  </si>
  <si>
    <t>1.20.2024</t>
  </si>
  <si>
    <t>1.21.2024</t>
  </si>
  <si>
    <t>1.22.2024</t>
  </si>
  <si>
    <t>1.23.2024</t>
  </si>
  <si>
    <t>1.24.2024</t>
  </si>
  <si>
    <t>1.25.2024</t>
  </si>
  <si>
    <t>1.26.2024</t>
  </si>
  <si>
    <t>1.27.2024</t>
  </si>
  <si>
    <t>1.28.2024</t>
  </si>
  <si>
    <t>1.29.2024</t>
  </si>
  <si>
    <t>1.30.2024</t>
  </si>
  <si>
    <t>1.31.2024</t>
  </si>
  <si>
    <t>2.13.2024</t>
  </si>
  <si>
    <t>2.14.2024</t>
  </si>
  <si>
    <t>2.15.2024</t>
  </si>
  <si>
    <t>2.16.2024</t>
  </si>
  <si>
    <t>2.17.2024</t>
  </si>
  <si>
    <t>2.18.2024</t>
  </si>
  <si>
    <t>2.19.2024</t>
  </si>
  <si>
    <t>2.20.2024</t>
  </si>
  <si>
    <t>2.21.2024</t>
  </si>
  <si>
    <t>2.22.2024</t>
  </si>
  <si>
    <t>2.23.2024</t>
  </si>
  <si>
    <t>2.24.2024</t>
  </si>
  <si>
    <t>2.25.2024</t>
  </si>
  <si>
    <t>2.26.2024</t>
  </si>
  <si>
    <t>2.27.2024</t>
  </si>
  <si>
    <t>2.28.2024</t>
  </si>
  <si>
    <t>2.29.2024</t>
  </si>
  <si>
    <t>3.13.2024</t>
  </si>
  <si>
    <t>3.14.2024</t>
  </si>
  <si>
    <t>3.15.2024</t>
  </si>
  <si>
    <t>3.16.2024</t>
  </si>
  <si>
    <t>3.17.2024</t>
  </si>
  <si>
    <t>3.18.2024</t>
  </si>
  <si>
    <t>3.19.2024</t>
  </si>
  <si>
    <t>3.20.2024</t>
  </si>
  <si>
    <t>3.21.2024</t>
  </si>
  <si>
    <t>3.22.2024</t>
  </si>
  <si>
    <t>3.23.2024</t>
  </si>
  <si>
    <t>3.24.2024</t>
  </si>
  <si>
    <t>3.25.2024</t>
  </si>
  <si>
    <t>3.26.2024</t>
  </si>
  <si>
    <t>3.27.2024</t>
  </si>
  <si>
    <t>3.28.2024</t>
  </si>
  <si>
    <t>3.29.2024</t>
  </si>
  <si>
    <t>3.30.2024</t>
  </si>
  <si>
    <t>3.31.2024</t>
  </si>
  <si>
    <t>Enne PivoTable lisamist tuleb andmete hulk vormindada tabelina.</t>
  </si>
  <si>
    <t>Kolme aasta müük</t>
  </si>
  <si>
    <t>2018- 2020</t>
  </si>
  <si>
    <t>Kuu</t>
  </si>
  <si>
    <t>Tüüp</t>
  </si>
  <si>
    <t>Müügimees</t>
  </si>
  <si>
    <t>Regioon</t>
  </si>
  <si>
    <t>Tellimuse nr</t>
  </si>
  <si>
    <t>Jaanuar</t>
  </si>
  <si>
    <t>Kohupiim</t>
  </si>
  <si>
    <t>Lääs</t>
  </si>
  <si>
    <t>003</t>
  </si>
  <si>
    <t>006</t>
  </si>
  <si>
    <t>Küpsised</t>
  </si>
  <si>
    <t>001</t>
  </si>
  <si>
    <t>002</t>
  </si>
  <si>
    <t>004</t>
  </si>
  <si>
    <t>005</t>
  </si>
  <si>
    <t>Ida</t>
  </si>
  <si>
    <t>007</t>
  </si>
  <si>
    <t>009</t>
  </si>
  <si>
    <t>Nuudlid</t>
  </si>
  <si>
    <t>008</t>
  </si>
  <si>
    <t>010</t>
  </si>
  <si>
    <t>Mägi</t>
  </si>
  <si>
    <t>Põhi</t>
  </si>
  <si>
    <t>011</t>
  </si>
  <si>
    <t>012</t>
  </si>
  <si>
    <t>013</t>
  </si>
  <si>
    <t>014</t>
  </si>
  <si>
    <t>Mesi</t>
  </si>
  <si>
    <t>Oja</t>
  </si>
  <si>
    <t>Lõuna</t>
  </si>
  <si>
    <t>015</t>
  </si>
  <si>
    <t>016</t>
  </si>
  <si>
    <t>017</t>
  </si>
  <si>
    <t>019</t>
  </si>
  <si>
    <t>018</t>
  </si>
  <si>
    <t>020</t>
  </si>
  <si>
    <t>Veebruar</t>
  </si>
  <si>
    <t>021</t>
  </si>
  <si>
    <t>022</t>
  </si>
  <si>
    <t>024</t>
  </si>
  <si>
    <t>026</t>
  </si>
  <si>
    <t>023</t>
  </si>
  <si>
    <t>025</t>
  </si>
  <si>
    <t>027</t>
  </si>
  <si>
    <t>028</t>
  </si>
  <si>
    <t>029</t>
  </si>
  <si>
    <t>030</t>
  </si>
  <si>
    <t>032</t>
  </si>
  <si>
    <t>034</t>
  </si>
  <si>
    <t>031</t>
  </si>
  <si>
    <t>033</t>
  </si>
  <si>
    <t>035</t>
  </si>
  <si>
    <t>037</t>
  </si>
  <si>
    <t>036</t>
  </si>
  <si>
    <t>038</t>
  </si>
  <si>
    <t>Märts</t>
  </si>
  <si>
    <t>040</t>
  </si>
  <si>
    <t>042</t>
  </si>
  <si>
    <t>039</t>
  </si>
  <si>
    <t>041</t>
  </si>
  <si>
    <t>044</t>
  </si>
  <si>
    <t>046</t>
  </si>
  <si>
    <t>043</t>
  </si>
  <si>
    <t>045</t>
  </si>
  <si>
    <t>048</t>
  </si>
  <si>
    <t>050</t>
  </si>
  <si>
    <t>047</t>
  </si>
  <si>
    <t>049</t>
  </si>
  <si>
    <t>051</t>
  </si>
  <si>
    <t>053</t>
  </si>
  <si>
    <t>052</t>
  </si>
  <si>
    <t>054</t>
  </si>
  <si>
    <t>055</t>
  </si>
  <si>
    <t>057</t>
  </si>
  <si>
    <t>056</t>
  </si>
  <si>
    <t>058</t>
  </si>
  <si>
    <t>Aprill</t>
  </si>
  <si>
    <t>059</t>
  </si>
  <si>
    <t>061</t>
  </si>
  <si>
    <t>060</t>
  </si>
  <si>
    <t>062</t>
  </si>
  <si>
    <t>066</t>
  </si>
  <si>
    <t>070</t>
  </si>
  <si>
    <t>063</t>
  </si>
  <si>
    <t>065</t>
  </si>
  <si>
    <t>067</t>
  </si>
  <si>
    <t>069</t>
  </si>
  <si>
    <t>064</t>
  </si>
  <si>
    <t>068</t>
  </si>
  <si>
    <t>073</t>
  </si>
  <si>
    <t>078</t>
  </si>
  <si>
    <t>075</t>
  </si>
  <si>
    <t>080</t>
  </si>
  <si>
    <t>071</t>
  </si>
  <si>
    <t>072</t>
  </si>
  <si>
    <t>074</t>
  </si>
  <si>
    <t>076</t>
  </si>
  <si>
    <t>077</t>
  </si>
  <si>
    <t>079</t>
  </si>
  <si>
    <t>081</t>
  </si>
  <si>
    <t>082</t>
  </si>
  <si>
    <t>083</t>
  </si>
  <si>
    <t>084</t>
  </si>
  <si>
    <t>086</t>
  </si>
  <si>
    <t>088</t>
  </si>
  <si>
    <t>085</t>
  </si>
  <si>
    <t>087</t>
  </si>
  <si>
    <t>089</t>
  </si>
  <si>
    <t>091</t>
  </si>
  <si>
    <t>090</t>
  </si>
  <si>
    <t>092</t>
  </si>
  <si>
    <t>094</t>
  </si>
  <si>
    <t>096</t>
  </si>
  <si>
    <t>093</t>
  </si>
  <si>
    <t>095</t>
  </si>
  <si>
    <t>097</t>
  </si>
  <si>
    <t>098</t>
  </si>
  <si>
    <t>099</t>
  </si>
  <si>
    <t>100</t>
  </si>
  <si>
    <t>102</t>
  </si>
  <si>
    <t>103</t>
  </si>
  <si>
    <t>105</t>
  </si>
  <si>
    <t>106</t>
  </si>
  <si>
    <t>101</t>
  </si>
  <si>
    <t>104</t>
  </si>
  <si>
    <t>108</t>
  </si>
  <si>
    <t>110</t>
  </si>
  <si>
    <t>107</t>
  </si>
  <si>
    <t>109</t>
  </si>
  <si>
    <t>November</t>
  </si>
  <si>
    <t>111</t>
  </si>
  <si>
    <t>112</t>
  </si>
  <si>
    <t>113</t>
  </si>
  <si>
    <t>114</t>
  </si>
  <si>
    <t>116</t>
  </si>
  <si>
    <t>118</t>
  </si>
  <si>
    <t>115</t>
  </si>
  <si>
    <t>117</t>
  </si>
  <si>
    <t>119</t>
  </si>
  <si>
    <t>121</t>
  </si>
  <si>
    <t>120</t>
  </si>
  <si>
    <t>122</t>
  </si>
  <si>
    <t>123</t>
  </si>
  <si>
    <t>125</t>
  </si>
  <si>
    <t>124</t>
  </si>
  <si>
    <t>126</t>
  </si>
  <si>
    <t>128</t>
  </si>
  <si>
    <t>130</t>
  </si>
  <si>
    <t>127</t>
  </si>
  <si>
    <t>129</t>
  </si>
  <si>
    <t>Detsember</t>
  </si>
  <si>
    <t>131</t>
  </si>
  <si>
    <t>134</t>
  </si>
  <si>
    <t>132</t>
  </si>
  <si>
    <t>135</t>
  </si>
  <si>
    <t>133</t>
  </si>
  <si>
    <t>136</t>
  </si>
  <si>
    <t>137</t>
  </si>
  <si>
    <t>139</t>
  </si>
  <si>
    <t>138</t>
  </si>
  <si>
    <t>140</t>
  </si>
  <si>
    <t>141</t>
  </si>
  <si>
    <t>143</t>
  </si>
  <si>
    <t>142</t>
  </si>
  <si>
    <t>144</t>
  </si>
  <si>
    <t>146</t>
  </si>
  <si>
    <t>148</t>
  </si>
  <si>
    <t>145</t>
  </si>
  <si>
    <t>147</t>
  </si>
  <si>
    <t>151</t>
  </si>
  <si>
    <t>154</t>
  </si>
  <si>
    <t>149</t>
  </si>
  <si>
    <t>150</t>
  </si>
  <si>
    <t>152</t>
  </si>
  <si>
    <t>153</t>
  </si>
  <si>
    <t>155</t>
  </si>
  <si>
    <t>157</t>
  </si>
  <si>
    <t>156</t>
  </si>
  <si>
    <t>158</t>
  </si>
  <si>
    <t>159</t>
  </si>
  <si>
    <t>160</t>
  </si>
  <si>
    <t>161</t>
  </si>
  <si>
    <t>162</t>
  </si>
  <si>
    <t>163</t>
  </si>
  <si>
    <t>164</t>
  </si>
  <si>
    <t>165</t>
  </si>
  <si>
    <t>167</t>
  </si>
  <si>
    <t>166</t>
  </si>
  <si>
    <t>168</t>
  </si>
  <si>
    <t>169</t>
  </si>
  <si>
    <t>170</t>
  </si>
  <si>
    <t>172</t>
  </si>
  <si>
    <t>174</t>
  </si>
  <si>
    <t>171</t>
  </si>
  <si>
    <t>173</t>
  </si>
  <si>
    <t>175</t>
  </si>
  <si>
    <t>176</t>
  </si>
  <si>
    <t>177</t>
  </si>
  <si>
    <t>178</t>
  </si>
  <si>
    <t>180</t>
  </si>
  <si>
    <t>182</t>
  </si>
  <si>
    <t>179</t>
  </si>
  <si>
    <t>181</t>
  </si>
  <si>
    <t>183</t>
  </si>
  <si>
    <t>185</t>
  </si>
  <si>
    <t>184</t>
  </si>
  <si>
    <t>186</t>
  </si>
  <si>
    <t>188</t>
  </si>
  <si>
    <t>190</t>
  </si>
  <si>
    <t>187</t>
  </si>
  <si>
    <t>189</t>
  </si>
  <si>
    <t>192</t>
  </si>
  <si>
    <t>194</t>
  </si>
  <si>
    <t>191</t>
  </si>
  <si>
    <t>193</t>
  </si>
  <si>
    <t>196</t>
  </si>
  <si>
    <t>198</t>
  </si>
  <si>
    <t>195</t>
  </si>
  <si>
    <t>197</t>
  </si>
  <si>
    <t>199</t>
  </si>
  <si>
    <t>201</t>
  </si>
  <si>
    <t>200</t>
  </si>
  <si>
    <t>202</t>
  </si>
  <si>
    <t>203</t>
  </si>
  <si>
    <t>205</t>
  </si>
  <si>
    <t>204</t>
  </si>
  <si>
    <t>206</t>
  </si>
  <si>
    <t>207</t>
  </si>
  <si>
    <t>209</t>
  </si>
  <si>
    <t>208</t>
  </si>
  <si>
    <t>210</t>
  </si>
  <si>
    <t>214</t>
  </si>
  <si>
    <t>218</t>
  </si>
  <si>
    <t>211</t>
  </si>
  <si>
    <t>213</t>
  </si>
  <si>
    <t>215</t>
  </si>
  <si>
    <t>217</t>
  </si>
  <si>
    <t>212</t>
  </si>
  <si>
    <t>216</t>
  </si>
  <si>
    <t>221</t>
  </si>
  <si>
    <t>226</t>
  </si>
  <si>
    <t>223</t>
  </si>
  <si>
    <t>228</t>
  </si>
  <si>
    <t>219</t>
  </si>
  <si>
    <t>220</t>
  </si>
  <si>
    <t>222</t>
  </si>
  <si>
    <t>224</t>
  </si>
  <si>
    <t>225</t>
  </si>
  <si>
    <t>227</t>
  </si>
  <si>
    <t>229</t>
  </si>
  <si>
    <t>230</t>
  </si>
  <si>
    <t>231</t>
  </si>
  <si>
    <t>232</t>
  </si>
  <si>
    <t>234</t>
  </si>
  <si>
    <t>236</t>
  </si>
  <si>
    <t>233</t>
  </si>
  <si>
    <t>235</t>
  </si>
  <si>
    <t>237</t>
  </si>
  <si>
    <t>239</t>
  </si>
  <si>
    <t>238</t>
  </si>
  <si>
    <t>240</t>
  </si>
  <si>
    <t>242</t>
  </si>
  <si>
    <t>244</t>
  </si>
  <si>
    <t>241</t>
  </si>
  <si>
    <t>243</t>
  </si>
  <si>
    <t>245</t>
  </si>
  <si>
    <t>246</t>
  </si>
  <si>
    <t>247</t>
  </si>
  <si>
    <t>248</t>
  </si>
  <si>
    <t>250</t>
  </si>
  <si>
    <t>251</t>
  </si>
  <si>
    <t>253</t>
  </si>
  <si>
    <t>254</t>
  </si>
  <si>
    <t>249</t>
  </si>
  <si>
    <t>252</t>
  </si>
  <si>
    <t>256</t>
  </si>
  <si>
    <t>258</t>
  </si>
  <si>
    <t>255</t>
  </si>
  <si>
    <t>257</t>
  </si>
  <si>
    <t>259</t>
  </si>
  <si>
    <t>260</t>
  </si>
  <si>
    <t>261</t>
  </si>
  <si>
    <t>262</t>
  </si>
  <si>
    <t>264</t>
  </si>
  <si>
    <t>266</t>
  </si>
  <si>
    <t>263</t>
  </si>
  <si>
    <t>265</t>
  </si>
  <si>
    <t>267</t>
  </si>
  <si>
    <t>269</t>
  </si>
  <si>
    <t>268</t>
  </si>
  <si>
    <t>270</t>
  </si>
  <si>
    <t>271</t>
  </si>
  <si>
    <t>273</t>
  </si>
  <si>
    <t>272</t>
  </si>
  <si>
    <t>274</t>
  </si>
  <si>
    <t>276</t>
  </si>
  <si>
    <t>278</t>
  </si>
  <si>
    <t>275</t>
  </si>
  <si>
    <t>277</t>
  </si>
  <si>
    <t>279</t>
  </si>
  <si>
    <t>282</t>
  </si>
  <si>
    <t>280</t>
  </si>
  <si>
    <t>283</t>
  </si>
  <si>
    <t>281</t>
  </si>
  <si>
    <t>284</t>
  </si>
  <si>
    <t>285</t>
  </si>
  <si>
    <t>287</t>
  </si>
  <si>
    <t>286</t>
  </si>
  <si>
    <t>288</t>
  </si>
  <si>
    <t>289</t>
  </si>
  <si>
    <t>291</t>
  </si>
  <si>
    <t>290</t>
  </si>
  <si>
    <t>292</t>
  </si>
  <si>
    <t>294</t>
  </si>
  <si>
    <t>296</t>
  </si>
  <si>
    <t>293</t>
  </si>
  <si>
    <t>295</t>
  </si>
  <si>
    <t>299</t>
  </si>
  <si>
    <t>302</t>
  </si>
  <si>
    <t>297</t>
  </si>
  <si>
    <t>298</t>
  </si>
  <si>
    <t>300</t>
  </si>
  <si>
    <t>301</t>
  </si>
  <si>
    <t>303</t>
  </si>
  <si>
    <t>305</t>
  </si>
  <si>
    <t>304</t>
  </si>
  <si>
    <t>306</t>
  </si>
  <si>
    <t>307</t>
  </si>
  <si>
    <t>308</t>
  </si>
  <si>
    <t>309</t>
  </si>
  <si>
    <t>310</t>
  </si>
  <si>
    <t>311</t>
  </si>
  <si>
    <t>312</t>
  </si>
  <si>
    <t>313</t>
  </si>
  <si>
    <t>315</t>
  </si>
  <si>
    <t>314</t>
  </si>
  <si>
    <t>316</t>
  </si>
  <si>
    <t>317</t>
  </si>
  <si>
    <t>318</t>
  </si>
  <si>
    <t>320</t>
  </si>
  <si>
    <t>322</t>
  </si>
  <si>
    <t>319</t>
  </si>
  <si>
    <t>321</t>
  </si>
  <si>
    <t>323</t>
  </si>
  <si>
    <t>324</t>
  </si>
  <si>
    <t>325</t>
  </si>
  <si>
    <t>326</t>
  </si>
  <si>
    <t>328</t>
  </si>
  <si>
    <t>330</t>
  </si>
  <si>
    <t>327</t>
  </si>
  <si>
    <t>329</t>
  </si>
  <si>
    <t>331</t>
  </si>
  <si>
    <t>333</t>
  </si>
  <si>
    <t>332</t>
  </si>
  <si>
    <t>334</t>
  </si>
  <si>
    <t>336</t>
  </si>
  <si>
    <t>338</t>
  </si>
  <si>
    <t>335</t>
  </si>
  <si>
    <t>337</t>
  </si>
  <si>
    <t>340</t>
  </si>
  <si>
    <t>342</t>
  </si>
  <si>
    <t>339</t>
  </si>
  <si>
    <t>341</t>
  </si>
  <si>
    <t>344</t>
  </si>
  <si>
    <t>346</t>
  </si>
  <si>
    <t>343</t>
  </si>
  <si>
    <t>345</t>
  </si>
  <si>
    <t>347</t>
  </si>
  <si>
    <t>349</t>
  </si>
  <si>
    <t>348</t>
  </si>
  <si>
    <t>350</t>
  </si>
  <si>
    <t>351</t>
  </si>
  <si>
    <t>353</t>
  </si>
  <si>
    <t>352</t>
  </si>
  <si>
    <t>354</t>
  </si>
  <si>
    <t>355</t>
  </si>
  <si>
    <t>357</t>
  </si>
  <si>
    <t>356</t>
  </si>
  <si>
    <t>358</t>
  </si>
  <si>
    <t>362</t>
  </si>
  <si>
    <t>366</t>
  </si>
  <si>
    <t>359</t>
  </si>
  <si>
    <t>361</t>
  </si>
  <si>
    <t>363</t>
  </si>
  <si>
    <t>365</t>
  </si>
  <si>
    <t>360</t>
  </si>
  <si>
    <t>364</t>
  </si>
  <si>
    <t>369</t>
  </si>
  <si>
    <t>374</t>
  </si>
  <si>
    <t>371</t>
  </si>
  <si>
    <t>376</t>
  </si>
  <si>
    <t>367</t>
  </si>
  <si>
    <t>368</t>
  </si>
  <si>
    <t>370</t>
  </si>
  <si>
    <t>372</t>
  </si>
  <si>
    <t>373</t>
  </si>
  <si>
    <t>375</t>
  </si>
  <si>
    <t>377</t>
  </si>
  <si>
    <t>378</t>
  </si>
  <si>
    <t>379</t>
  </si>
  <si>
    <t>380</t>
  </si>
  <si>
    <t>382</t>
  </si>
  <si>
    <t>384</t>
  </si>
  <si>
    <t>381</t>
  </si>
  <si>
    <t>383</t>
  </si>
  <si>
    <t>385</t>
  </si>
  <si>
    <t>387</t>
  </si>
  <si>
    <t>386</t>
  </si>
  <si>
    <t>388</t>
  </si>
  <si>
    <t>390</t>
  </si>
  <si>
    <t>392</t>
  </si>
  <si>
    <t>389</t>
  </si>
  <si>
    <t>391</t>
  </si>
  <si>
    <t>393</t>
  </si>
  <si>
    <t>394</t>
  </si>
  <si>
    <t>395</t>
  </si>
  <si>
    <t>396</t>
  </si>
  <si>
    <t>398</t>
  </si>
  <si>
    <t>399</t>
  </si>
  <si>
    <t>401</t>
  </si>
  <si>
    <t>402</t>
  </si>
  <si>
    <t>397</t>
  </si>
  <si>
    <t>400</t>
  </si>
  <si>
    <t>404</t>
  </si>
  <si>
    <t>406</t>
  </si>
  <si>
    <t>403</t>
  </si>
  <si>
    <t>405</t>
  </si>
  <si>
    <t>407</t>
  </si>
  <si>
    <t>408</t>
  </si>
  <si>
    <t>409</t>
  </si>
  <si>
    <t>410</t>
  </si>
  <si>
    <t>412</t>
  </si>
  <si>
    <t>414</t>
  </si>
  <si>
    <t>411</t>
  </si>
  <si>
    <t>413</t>
  </si>
  <si>
    <t>415</t>
  </si>
  <si>
    <t>417</t>
  </si>
  <si>
    <t>416</t>
  </si>
  <si>
    <t>418</t>
  </si>
  <si>
    <t>419</t>
  </si>
  <si>
    <t>421</t>
  </si>
  <si>
    <t>420</t>
  </si>
  <si>
    <t>422</t>
  </si>
  <si>
    <t>424</t>
  </si>
  <si>
    <t>426</t>
  </si>
  <si>
    <t>423</t>
  </si>
  <si>
    <t>425</t>
  </si>
  <si>
    <t>427</t>
  </si>
  <si>
    <t>430</t>
  </si>
  <si>
    <t>428</t>
  </si>
  <si>
    <t>431</t>
  </si>
  <si>
    <t>429</t>
  </si>
  <si>
    <t>432</t>
  </si>
  <si>
    <t>433</t>
  </si>
  <si>
    <t>435</t>
  </si>
  <si>
    <t>434</t>
  </si>
  <si>
    <t>436</t>
  </si>
  <si>
    <t>437</t>
  </si>
  <si>
    <t>439</t>
  </si>
  <si>
    <t>438</t>
  </si>
  <si>
    <t>440</t>
  </si>
  <si>
    <t>442</t>
  </si>
  <si>
    <t>444</t>
  </si>
  <si>
    <t>441</t>
  </si>
  <si>
    <t>443</t>
  </si>
  <si>
    <t>Kui andmete hulk on vormindatud tabelina, siis tabelisse andmete juurdelisamisel uueneb ka PivoTable.</t>
  </si>
  <si>
    <t>Igal veerul peab olema pealkiri</t>
  </si>
  <si>
    <t>Tabelis ei tohi olla tühje ridu/veerge</t>
  </si>
  <si>
    <t>Müügimehed ridadesse</t>
  </si>
  <si>
    <t>Aasta veergudesse</t>
  </si>
  <si>
    <t>Summa väärtustesse</t>
  </si>
  <si>
    <t>Andmete rühmadesse lisamisel tuleb jaan-märts aktiveerida PivotTable-s</t>
  </si>
  <si>
    <t>Avada PivotTable liigendtabeli analüüsi menüüsakk</t>
  </si>
  <si>
    <t>Tööriist Rühmita valik</t>
  </si>
  <si>
    <t>Kui on soov teada saada, mitu protsenti toimus müüke kuude lõikes kogu aasta jooksul</t>
  </si>
  <si>
    <t>Kuu on 100% ja kaubad moodustavad osakaalu</t>
  </si>
  <si>
    <t>Lisades Summa kolm korda väärtustesse, saab neid erinevalt vormindada. 
Nt müüke loendada esimeses veerus, teises veerus leitakse keskmine müügi suurus ja kolmandasse veergu jääb kogumüük.</t>
  </si>
  <si>
    <t>Võrreldes eelmise perioodiga saab välja tuua erinevuse</t>
  </si>
  <si>
    <t>PivotTable lahtris tehes topelt klõpsu, saab kätte tabeli andmetega, mis sisalduvad lahtri väärtuses</t>
  </si>
  <si>
    <t>Excelis saab makrosid kasutada selleks, et automatiseerida korduvaid toiminguid — näiteks andmete vormindamine, aruannete koostamine või failide avamine/salvestamine.</t>
  </si>
  <si>
    <t>Makro tööriist pole automaatselt lubatud, see tuleb lisada.  File-Options-Customize Ribbon (lindi kohandamine)-Developer (arendaja)-OK</t>
  </si>
  <si>
    <t>Makro tuleb salvestama panna.</t>
  </si>
  <si>
    <t>Teha vajalikud vormindamised.</t>
  </si>
  <si>
    <t>Lõpetada makro salvestamine</t>
  </si>
  <si>
    <t>Funktsiooniga</t>
  </si>
  <si>
    <t>Autom uuenemine</t>
  </si>
  <si>
    <t>Kuusiku</t>
  </si>
  <si>
    <t>Hagudi</t>
  </si>
  <si>
    <t>Keava</t>
  </si>
  <si>
    <t>Purku</t>
  </si>
  <si>
    <t>Järvakandi</t>
  </si>
  <si>
    <t>Valtu</t>
  </si>
  <si>
    <t>Tabel andmetega</t>
  </si>
  <si>
    <t>Kuupäev</t>
  </si>
  <si>
    <t>Päev</t>
  </si>
  <si>
    <t>Kellaaeg</t>
  </si>
  <si>
    <t>Tundide arv</t>
  </si>
  <si>
    <t>12:00-15:30</t>
  </si>
  <si>
    <t>Kellaaja ja tundide arvu kleepimine Ctrl+Enter</t>
  </si>
  <si>
    <t>1. aktiveerida andmetabel</t>
  </si>
  <si>
    <t>2. Avaleht &gt; tingimusvorming &gt; uus reegel</t>
  </si>
  <si>
    <t>3. kasuta vormindatavate lahtrite määratlemiseks valemit</t>
  </si>
  <si>
    <t>4. lahtrisse kirjutada valem =ROW()=CELL("ROW")</t>
  </si>
  <si>
    <t>5. all paremas nurgas valida "Vorming" lahter</t>
  </si>
  <si>
    <t>6. "Täide" saki alt valida lahtritele rõhuvärv</t>
  </si>
  <si>
    <t>7. Ok&gt; Ok</t>
  </si>
  <si>
    <t>8. klõpsata suvalise lahtri sisse</t>
  </si>
  <si>
    <t>9. lehe saki peal parem klahvivajutus &gt; "Kuva kood"</t>
  </si>
  <si>
    <t>10. Üleval lahtris "General" asemel valida "Worksheet"</t>
  </si>
  <si>
    <t>11. keskele tühja rea peale kirjutada target.Calculate</t>
  </si>
  <si>
    <t>12. panna kaks akent kinni ja olemas :)</t>
  </si>
  <si>
    <t>Ülesande eesmärk on, kui andmetabeli lahtrile vajutada, läheb värviliseks terve rida</t>
  </si>
  <si>
    <t>Samuti on päeva valem ja kuu valem, et programm kuupäevast toob ise välja nädalapäeva ja kuu sõnaliselt</t>
  </si>
  <si>
    <t>Kui esimesse lahtrisse kirjutada tekst, siis Ctrl+Enter kopeerib selle teksti ka teistesse eelnevalt aktiveeritud lahtritesse.</t>
  </si>
  <si>
    <t>VALEMI PEITMINE</t>
  </si>
  <si>
    <t>1. Aktiveeri lahtrid, milles on soov valem peita</t>
  </si>
  <si>
    <t>2. Parema klahvi all "Vorminda lahtreid…"</t>
  </si>
  <si>
    <t>3. "Kaitse" saki all lisa märge "Peidetud" võimalusele.</t>
  </si>
  <si>
    <t>4. Kaitse lehte  "Läbivaatus" menüüsaki alt "Kaitse lehte".</t>
  </si>
  <si>
    <t>Õpilane</t>
  </si>
  <si>
    <t>Hinnang</t>
  </si>
  <si>
    <t>=CHOOSE funktsiooniga saab numbrile anda sõnalise väärtuse.</t>
  </si>
  <si>
    <t>Krõõt</t>
  </si>
  <si>
    <t>Riided</t>
  </si>
  <si>
    <t>Püksid</t>
  </si>
  <si>
    <t>Pluusid</t>
  </si>
  <si>
    <t>Sokid</t>
  </si>
  <si>
    <t>Seelikud</t>
  </si>
  <si>
    <t>Joped</t>
  </si>
  <si>
    <t>Särk</t>
  </si>
  <si>
    <t>Pusa</t>
  </si>
  <si>
    <t>Kleidid</t>
  </si>
  <si>
    <t>Pesu</t>
  </si>
  <si>
    <t>Mütsid</t>
  </si>
  <si>
    <t>Ülikonnad</t>
  </si>
  <si>
    <t>Lipsud</t>
  </si>
  <si>
    <t>Kokku hind</t>
  </si>
  <si>
    <t>Andmehulk</t>
  </si>
  <si>
    <t>Valem arvutab praeguse rea numbri miinus rea numbri, kus asub külmutatud lahter.
=ROW() tagastab praeguse rea indeksi ehk kui funktsioon kirjutada nt A6 lahtrisse, tagastatakse lahtris väärtus 6.
See funktsiooon loeb järjest kõiki ridu, sõltumata sellest, kas need read on täidetud või tühjad.
Kui on vaja, et numbrid tekiksid ainult siis, kui veerg on täidetud, siis see valem üksi ei sobi.
Kui aga andmehulk on vormindatud tabelina, siis veergu väärtuse kirjutamisel tuleb järjekorranumber ka, kui tabel ei ole ette vormindatud.
Funktsioon sobib, kui vaja andmetabelis andmeid  sorteerida, siis järjekorranumbrid uuenevad.</t>
  </si>
  <si>
    <t xml:space="preserve">See funktsioon töötab tabelina vormindatud andmetel ning kui andmetes on tühjad lahtrid, siis neile järjekorranumbrit ei tule. 
See on praktikas kõige stabiilsem ja enim kasutatav lahendus järjekorranumbrite lisamisel.
Annab 1, 2, 3, … ainult täidetud ridadele, tühjad read jätab vahele ja ei hüppa ega kaota järjekorda.
</t>
  </si>
  <si>
    <t>Järjekorranumbrina</t>
  </si>
  <si>
    <t>Järjekorranumbrite lisamisel sarjana tuleb: 
1. esimesse lahtrisse kirjutada 1;
2. aktiveerida see 1 lahter;
3. Avaleht menüüsakil valida Täida tööriist
4. valida Sari 
5. valida sari veergudes ja tüüp lineaarne;
6. vajadusel valida sammu pikkus;
7. kirjutada lõppväärtus.</t>
  </si>
  <si>
    <t>Kuupäevana</t>
  </si>
  <si>
    <t>Kuupäevadena tuleb valida kas järjestikused päevad, tööpäevad, kuud või aastad.</t>
  </si>
  <si>
    <t>Antonovka</t>
  </si>
  <si>
    <t>Valge klaar</t>
  </si>
  <si>
    <t>Suislepp</t>
  </si>
  <si>
    <t>Tellissaare</t>
  </si>
  <si>
    <t>Liivi kuldrenett</t>
  </si>
  <si>
    <t>Puuviljad</t>
  </si>
  <si>
    <t>Kogus (kg)</t>
  </si>
  <si>
    <t>Pirn</t>
  </si>
  <si>
    <t>Kirss</t>
  </si>
  <si>
    <t>Ploom</t>
  </si>
  <si>
    <t>Kreek</t>
  </si>
  <si>
    <t>Kogus kokku (kg)</t>
  </si>
  <si>
    <t>Ladu</t>
  </si>
  <si>
    <t>Tellissaar</t>
  </si>
  <si>
    <t>Funktsiooni SUMIF abil saab liita need vahemikus leiduvad väärtused, mis vastavad määratud kriteeriumidele.</t>
  </si>
  <si>
    <t>Kinnisvara hind</t>
  </si>
  <si>
    <t>Komisjonitasu</t>
  </si>
  <si>
    <t>Mustamäe</t>
  </si>
  <si>
    <t>Lasnamäe</t>
  </si>
  <si>
    <t>Kinnisvara
asukoht</t>
  </si>
  <si>
    <t>Kesklinn 1</t>
  </si>
  <si>
    <t>Kesklinn 2</t>
  </si>
  <si>
    <t>Karlova</t>
  </si>
  <si>
    <t>Kadriorg</t>
  </si>
  <si>
    <t>Haabersti</t>
  </si>
  <si>
    <t>Pirita</t>
  </si>
  <si>
    <t>Vanalinn</t>
  </si>
  <si>
    <t>Tammelinn</t>
  </si>
  <si>
    <t>Annelinn 1</t>
  </si>
  <si>
    <t>Annelinn 2</t>
  </si>
  <si>
    <t>Ränilinn</t>
  </si>
  <si>
    <t>Üle 160 000-eurose kinnisvara komisjonitasude summa.</t>
  </si>
  <si>
    <t>Üle 160 000-eurose väärtusega kinnisvara väärtuste summa.</t>
  </si>
  <si>
    <t>300 000-eurose kinnisvara komisjonitasu.</t>
  </si>
  <si>
    <t>Kogus ladudes kokku</t>
  </si>
  <si>
    <t>Vaade menüüsakil on MS Office 365 programmil Fookuslahtri tööriist, millega saab aktiivse lahtri veergu ja rida värviga esile tõsta. Väga hea abimees suurte andmetabelite puhul.</t>
  </si>
  <si>
    <t>SUMIF</t>
  </si>
  <si>
    <t>Funktsiooni SUMIF abil saate liita need vahemikus leiduvad väärtused, mis vastavad teie määratud kriteeriumidele.</t>
  </si>
  <si>
    <t>You use the SUMIF function to sum the values in a range that meet criteria that you specify.</t>
  </si>
  <si>
    <t>COUNT</t>
  </si>
  <si>
    <t>The COUNT function counts the number of cells that contain numbers, and counts numbers within the list of arguments. Use the COUNT function to get the number of entries in a number field that is in a range or array of numbers.</t>
  </si>
  <si>
    <t>Funktsioon COUNT loendab arve sisaldavate lahtrite arvu ja argumentide loendis sisalduvad arvud. Kasutage funktsiooni COUNT, et leida kirjete arv arvuväljal, mis on arvude vahemikus või massiivis.</t>
  </si>
  <si>
    <t>Eesti keelne tekst</t>
  </si>
  <si>
    <t>Funktsioon</t>
  </si>
  <si>
    <t>Tõlge, kui teatakse lähtekeelt</t>
  </si>
  <si>
    <t>Tõlge, kui lähtekeelt ei teata</t>
  </si>
  <si>
    <t>=TEXT()</t>
  </si>
  <si>
    <t>1. Luua andmetabeli kõrvale lisatabel listinimedega (vormindada see kindlasti tabeli vorminguga)</t>
  </si>
  <si>
    <t>3. Aktiveeri need lahtrid, kuhu on soov list luua</t>
  </si>
  <si>
    <t>Konserv</t>
  </si>
  <si>
    <t>Konservhernes</t>
  </si>
  <si>
    <t>Hakkliha</t>
  </si>
  <si>
    <t>Keeduvorst</t>
  </si>
  <si>
    <t>Ränilinn, Tartu</t>
  </si>
  <si>
    <t>Annelinn, Tartu</t>
  </si>
  <si>
    <t>Jaamamõisa, Tartu</t>
  </si>
  <si>
    <t>Kesklinn, Tartu</t>
  </si>
  <si>
    <t>Raadi, Tartu</t>
  </si>
  <si>
    <t>Ülejõe, Tartu</t>
  </si>
  <si>
    <t>Andero</t>
  </si>
  <si>
    <t>Saaremaa</t>
  </si>
  <si>
    <t>Lääne-Virumaa</t>
  </si>
  <si>
    <t>Valgamaa</t>
  </si>
  <si>
    <t>Ida-Virumaa</t>
  </si>
  <si>
    <t>Raplamaa</t>
  </si>
  <si>
    <t>Järvamaa</t>
  </si>
  <si>
    <t>Hiiumaa</t>
  </si>
  <si>
    <t>Läänemaa</t>
  </si>
  <si>
    <t>Kui on vajadus filtreerida mitme tingimuse põhjal, tuleb kasutada allolevat funktsiooni. Korrutamisel tähendab see JA-tingimust, ehk mõlemad tingimused peavad olema täidetud, alles siis kuvatakse tulemus.</t>
  </si>
  <si>
    <t>Funktsioonis tingimuste liitmisel ehk VÕI-tingimusel kuvatakse tulemustesse kas mõlema tingimuse täitmisel väärtused või vähemalt ühe tingimuse täitmisel väärtus.</t>
  </si>
  <si>
    <t>Funktsiooni jutumärkidesse, kui tulemust ei leitud, saab panna enda väärtuse.</t>
  </si>
  <si>
    <t>Et funktsioon võtaks kaasa ka algse tabeli päised, tuleb lisada FILTER funktisooni ette VSTACK</t>
  </si>
  <si>
    <t>See valem mitmete funktsioonidega võimaldab otsitavasse lahtrisse kirjutada pooliku väärtuse ning vastavalt kirjutatud tähtede esinemisele kuvatakse tulemused.</t>
  </si>
  <si>
    <t>Andmete sorteerimine tähendab, et andmed järjestatakse kas tähestikulises järjekorras või numbriliselt kasvavas või kahanevas järjekorras.</t>
  </si>
  <si>
    <t>Exceli harjutusülesanne</t>
  </si>
  <si>
    <t>Selles lahtris on teksti suurus 8</t>
  </si>
  <si>
    <t>Selles lahtris on teksti suurus 16</t>
  </si>
  <si>
    <t>Selles lahtris on kasutame fonti "Verdana"</t>
  </si>
  <si>
    <t>Selles lahtris on tekst rasvases kirjas.</t>
  </si>
  <si>
    <t>Selles lahtris on tekst allajoonitud.</t>
  </si>
  <si>
    <t>Selles lahtris on teksti värv punane</t>
  </si>
  <si>
    <t>Selles lahtris on teksti värv sinine</t>
  </si>
  <si>
    <t>Selles lahtri värv helesinine</t>
  </si>
  <si>
    <t>Selles lahtri värv kollane</t>
  </si>
  <si>
    <t>Järgnevas kolmes lauses on tekst…</t>
  </si>
  <si>
    <t>joondatud keskele</t>
  </si>
  <si>
    <t>joondatud paremale</t>
  </si>
  <si>
    <t>joondatud vasakule</t>
  </si>
  <si>
    <t>Järgnevas kolmes lauses on tekst lahtri üla- ja alaserva suhtes …</t>
  </si>
  <si>
    <t>joondatud üles</t>
  </si>
  <si>
    <t>joondatud alla</t>
  </si>
  <si>
    <t>Selle lahtri (D35) tekst on neljal erineval real (mitte lahtris)</t>
  </si>
  <si>
    <t>Raamjooned:</t>
  </si>
  <si>
    <t>Sellel lahtril on (raam)joon all</t>
  </si>
  <si>
    <t>Sellel lahtril on kaherkordne (raam)joon all</t>
  </si>
  <si>
    <t>Sellel lahtril on (raam)joon vasakus servas</t>
  </si>
  <si>
    <t>Sellel lahtril on paks raamjoon igas servas</t>
  </si>
  <si>
    <t>nendelt lahtritelt võtame raamjoone ümbert ära</t>
  </si>
  <si>
    <t>Sorteerime nimetabeli kasvavasse järjekorda (tähestikulisse järjekorda)</t>
  </si>
  <si>
    <t>Sorteerime numbrid kahanevasse järjekorda</t>
  </si>
  <si>
    <t>kirjutan siia</t>
  </si>
  <si>
    <t xml:space="preserve">Kollase lahtri aadress on: </t>
  </si>
  <si>
    <t xml:space="preserve">Musta lahtri aadress on: </t>
  </si>
  <si>
    <t xml:space="preserve">Rohelise lahtri aadress on: </t>
  </si>
  <si>
    <t>A2</t>
  </si>
  <si>
    <t>B7</t>
  </si>
  <si>
    <t>$C3</t>
  </si>
  <si>
    <t>Absoluutne aadress ei muutu kopeerimisel!</t>
  </si>
  <si>
    <t>C5</t>
  </si>
  <si>
    <t>Tunneb ära dollarimärgi $ järgi</t>
  </si>
  <si>
    <t>$E$6</t>
  </si>
  <si>
    <t>A$4</t>
  </si>
  <si>
    <t>Näitame seda arvu 2 komakohaga</t>
  </si>
  <si>
    <t>Näitame seda arvu 5 komakohaga</t>
  </si>
  <si>
    <t>Näitame seda arvu täisarvuna (0 komakohta)</t>
  </si>
  <si>
    <t>Teisendame need arvud "protsendi"-stiili</t>
  </si>
  <si>
    <t>Teisendame need hinnad "valuuta" - stiili (eurodes)</t>
  </si>
  <si>
    <t>Coca-Cola</t>
  </si>
  <si>
    <t>Arv X:</t>
  </si>
  <si>
    <t>+</t>
  </si>
  <si>
    <t>-</t>
  </si>
  <si>
    <t>*</t>
  </si>
  <si>
    <t>/</t>
  </si>
  <si>
    <t xml:space="preserve"> arv A</t>
  </si>
  <si>
    <t>arv B</t>
  </si>
  <si>
    <t>Liitmine</t>
  </si>
  <si>
    <t>Lahutamine</t>
  </si>
  <si>
    <t>Korrutamine</t>
  </si>
  <si>
    <t>Arv A korrutatud arvuga X</t>
  </si>
  <si>
    <t>Kahekordne arv A</t>
  </si>
  <si>
    <t>Arvu B on vähendatud 7 korda</t>
  </si>
  <si>
    <t>Kolmekordset arvu B on vähendatud 24 võrra</t>
  </si>
  <si>
    <t>Ühendame kollased lahtrid üheks suureks lahtriks</t>
  </si>
  <si>
    <t>Ivan</t>
  </si>
  <si>
    <t>Jesper</t>
  </si>
  <si>
    <t>Jagamine</t>
  </si>
  <si>
    <t>A1</t>
  </si>
  <si>
    <t>B3</t>
  </si>
  <si>
    <t>D5</t>
  </si>
  <si>
    <t>Arv A korrutatud kehtiva km-ga</t>
  </si>
  <si>
    <t>Ei ole enam B7</t>
  </si>
  <si>
    <t>Anname sellele lahtrile viiteks KM_summa ja kasutame seda arvutamisel</t>
  </si>
  <si>
    <t>Anname sellele lahtrile viiteks KM_S ja kasutame seda arvutamisel</t>
  </si>
  <si>
    <t>Lahtri vormingu tühistamiseks kindlaim variant on tühjendamine</t>
  </si>
  <si>
    <t>Kui kogemata sisestada arvu vahele "punkt" ja Excel võtab seda kui kuupäeva, siis kiireim võimalus on lahtri väärtuste ja vormingu eemaldamine</t>
  </si>
  <si>
    <t>Murra teksti ridu.</t>
  </si>
  <si>
    <t>Microsoft Excel on tabelarvutussüsteem ehk tabelarvutus- ja tabeltöötlusprogramm, mis kuulub kontoritarkvara Microsoft Office koosseisu. Töötab operatsioonisüsteemis Microsoft Windows ja Apple Macintoshi arvutites.</t>
  </si>
  <si>
    <t>Lahtriviite saab kustutada menüüsakil "Valemid", valides tööriista "Nimehaldur" (Ctrl+F3).</t>
  </si>
  <si>
    <t xml:space="preserve">Lahtriviite kustutamisel kasutatakse jälle veeru ja rea tähist.
Valemid enam ei tööta, kui eelnevalt valemis kasutasite enda sisestatud lahtriviidet (veakood #NAME).
</t>
  </si>
  <si>
    <r>
      <rPr>
        <b/>
        <sz val="11"/>
        <color rgb="FF000000"/>
        <rFont val="Calibri"/>
        <family val="2"/>
      </rPr>
      <t>Nimeboks</t>
    </r>
    <r>
      <rPr>
        <sz val="11"/>
        <color rgb="FF000000"/>
        <rFont val="Calibri"/>
        <family val="2"/>
        <charset val="186"/>
      </rPr>
      <t xml:space="preserve"> on nimi, kuhu kuvatakse lahtriviide.
Lahtriviide ei tohi alata numbriga ega sisaldada funktsioonitähiseid. Lahtriviitel ei tohi olla tühikuid (asendada nt alakriipsuga). Töötab töölehtede üleselt.</t>
    </r>
  </si>
  <si>
    <t>Lahtrile ise kirjutatud nimi on alati absoluutne, valemi kopeerimisel see ei muuda asukohta.
Vastavalt vajadusele, kui lahter on nimetatud, võib koostatud valem olla paremini loetav (KM_S*10 või C3*10).
Alustades valemisse nime kirjutamist, Excel pakub seda - vajutada Tab, mitte Enter.
Kui olemasolevat nime muuta, siis vanad valemid ei uuene automaatselt. Kasutada Nimehalduri tööriista nime muutmisel.</t>
  </si>
  <si>
    <t xml:space="preserve">Millal kasutada:
* maksud, määrad, konstandid
* keerulised valmid
* arvutused, mida keegi teine loeb </t>
  </si>
  <si>
    <t>Ülakoma kasutamine arvude kirjutamisel</t>
  </si>
  <si>
    <t>Teisendab arvu, kuupäeva või kellaaja tekstiks, kasutades etteantud vormingut.</t>
  </si>
  <si>
    <r>
      <t xml:space="preserve">(Andmemassiivi aktiveerimine </t>
    </r>
    <r>
      <rPr>
        <b/>
        <sz val="12"/>
        <color rgb="FF000000"/>
        <rFont val="Times New Roman"/>
        <family val="1"/>
      </rPr>
      <t>Ctrl+A</t>
    </r>
    <r>
      <rPr>
        <sz val="12"/>
        <color rgb="FF000000"/>
        <rFont val="Times New Roman"/>
        <family val="1"/>
      </rPr>
      <t xml:space="preserve">, kui aktiivne lahter on andmemassiivi sees.)
Andmetele tabeli vormingu lisamine </t>
    </r>
    <r>
      <rPr>
        <b/>
        <sz val="12"/>
        <color rgb="FF000000"/>
        <rFont val="Times New Roman"/>
        <family val="1"/>
      </rPr>
      <t>Avaleht &gt; Vorminda tabelina</t>
    </r>
    <r>
      <rPr>
        <sz val="12"/>
        <color rgb="FF000000"/>
        <rFont val="Times New Roman"/>
        <family val="1"/>
      </rPr>
      <t xml:space="preserve"> või </t>
    </r>
    <r>
      <rPr>
        <b/>
        <sz val="12"/>
        <color rgb="FF000000"/>
        <rFont val="Times New Roman"/>
        <family val="1"/>
      </rPr>
      <t>Ctrl+T</t>
    </r>
    <r>
      <rPr>
        <sz val="12"/>
        <color rgb="FF000000"/>
        <rFont val="Times New Roman"/>
        <family val="1"/>
      </rPr>
      <t xml:space="preserve"> või </t>
    </r>
    <r>
      <rPr>
        <b/>
        <sz val="12"/>
        <color rgb="FF000000"/>
        <rFont val="Times New Roman"/>
        <family val="1"/>
      </rPr>
      <t>Lisa &gt; Tabel</t>
    </r>
  </si>
  <si>
    <t>Veergude suuruse muutmine üksikult ja mitme veeru suuruse muutmine korraga.</t>
  </si>
  <si>
    <t>Töötaja</t>
  </si>
  <si>
    <t xml:space="preserve">2. Anna sellele tabelile nimi "Tabeli kujundus" menüüsakil </t>
  </si>
  <si>
    <t>4. "Andmed" menüüsakil valida "Valideeri andmed"</t>
  </si>
  <si>
    <t>5. Vali "Loend", allikaks aktiveeri lisatabelis olevad väärtused ilma tabeli päiseta.</t>
  </si>
  <si>
    <t>6. Vajadusel saab lisatabeli ära peita või esialgselt juba panna see üldse teisele lehele.</t>
  </si>
  <si>
    <t>Exceli TEXT() funktsiooni kasutatakse siis, kui on vaja arv, kuupäev või kellaaeg muuta tekstiks kindla vorminguga.</t>
  </si>
  <si>
    <t>Näide:</t>
  </si>
  <si>
    <t>Arve summa on 1 250,05 €.</t>
  </si>
  <si>
    <t>Tulemus:</t>
  </si>
  <si>
    <t>TEXT() tulemus on tekst, mitte arv, seega sellega ei saa arvutada, sorteerimine ja filtreerimine võivad anda vale tulemuse.
TEXT() funktsioon on arvu tegemiseks tekstiks ja tekstiga valemis arvu ühendamiseks.</t>
  </si>
  <si>
    <t>Kui on soov arv kirjutada tekstina, tuleb kasutada VBA kasutajafunktsiooni koos makroga.</t>
  </si>
  <si>
    <t>Kõrval olevasse tabelisse filtreerimiseks tuleb:
1. kopeerida algtabeli päis kõrval olevasse lahtrisse või uuele lehele;
2. kirjutada tabeli kohale või kõrvale päises olev nimetus, mille järgi on soov tabelit filtreerida, hiljem tabelit filtreerides tuleb ka väärtus kirjutada (naine; mees vm väärtus);
3. filtreeritava tabeli esimesse lahtrisse kirjutada valem =FILTER()</t>
  </si>
  <si>
    <t>FILTER() argumendid:
* massiiv - andmed, mida filtreerida (nt terve tabel koos päisega)
* tingimus - mida filtreeritakse (nt sugu (koos päisega))
* kui_tühi (valikuline) - kui andmeid pole, mida funktsioon lahtrisse kuvab - tekst kirjutatakse alati jutumärkidesse</t>
  </si>
  <si>
    <t>FILTER() töötab ainult Excel 365/Excel 2021+ versioonides.
* Tulemus on dünaamiline ehk algandmete muutmisel muutub ka tulemus.
* Filtreeritud tulemus on koopia, mitte algne tabel.
* Tulemust ei saa käsitsi muuta.</t>
  </si>
  <si>
    <t>Andmetabelist ühe veeru filtreerimisel, näiteks kindla tingimuse põhjal, tuleb funktsioonile ka ette anda konkreetne tingimus.</t>
  </si>
  <si>
    <t>ISNUMBER() funktsioon kontrollib, kas lahtris olev väärtus on arv  (tavaline arv, kuupäev või kellaaeg, valemi tulemus kui see on arv).
Tingimusliku arvutamise puhul arvutab funktsioon ainult siis, kui väärtus on arv (koos IF() funktsiooniga - =IF(ISNUMBER(väärtus);arvutamistehe).
FILTER() funktsiooniga näitab ainult ridu, kus veerus on arv.</t>
  </si>
  <si>
    <t>Konkreetne funktsioon ei tööta andmehulka tabelina vormistamisel ning kui on tühjad (nime)read vahel, siis jrk nr lahtrisse tuleb ikka number ehk funktsioon teeb lihtsalt järjestuse 1, 2, 3, … vastavalt sellele, mitu mitte-tühja lahtrit piirkonnas on.</t>
  </si>
  <si>
    <t>Aliis Aalmann</t>
  </si>
  <si>
    <t>Aleksander Johannes Abel</t>
  </si>
  <si>
    <t>Valmar Adams</t>
  </si>
  <si>
    <t>Hendrik Adamson</t>
  </si>
  <si>
    <t>Margit Adorf</t>
  </si>
  <si>
    <t>Artur Adson</t>
  </si>
  <si>
    <t>Eda Ahi</t>
  </si>
  <si>
    <t>Kalju Ahven</t>
  </si>
  <si>
    <t>Diana Aitai</t>
  </si>
  <si>
    <t>Alar Pikkorainen</t>
  </si>
  <si>
    <t>Ave Alavainu</t>
  </si>
  <si>
    <t>Andres Allan</t>
  </si>
  <si>
    <t>Artur Alliksaar</t>
  </si>
  <si>
    <t>Betti Alver</t>
  </si>
  <si>
    <t>Leili Andre</t>
  </si>
  <si>
    <t>Viljar Ansko</t>
  </si>
  <si>
    <t>Ott Arder</t>
  </si>
  <si>
    <t>Juhan Aru</t>
  </si>
  <si>
    <t>Harri Asi</t>
  </si>
  <si>
    <t>Johann Martin Asmuss</t>
  </si>
  <si>
    <t>Thavet Atlas</t>
  </si>
  <si>
    <t>Elise Rosalie Aun</t>
  </si>
  <si>
    <t>Eesti luuletajate nimed erinevatesse veergudesse. Andmed &gt; Tekst veergudesse &gt; Eraldajaga</t>
  </si>
  <si>
    <t>Tekst veergudesse tööriista kasutatakse siis, kui ühes lahtris on mitu andmeosa (nt nimi ja perenimi), need osad on eraldatud tühiku, koma, semikooloni vms-ga ja osad on vaja saada erinevatesse veergudesse.
Tulemus on staatiline ehk kui algandmed muutuvad, tuleb ka tööriista uuesti kasutada.
Ideaalne andmete puhastamise esimese sammuna ehk sobib ühekordsete andmete jaoks, struktuur andmetel on ühtne.</t>
  </si>
  <si>
    <t>Tekst veergudesse tööriist pole ideaalne juhtudel, kui andmete hulk ei ole sama (nt isikul on kaks nime ilma sidekriipsuta), nimed andmehulgas pole alati samas järjekorras (nt ühes lahtris on eesnimi esimene, teises lahtris aga perenimi esimene).</t>
  </si>
  <si>
    <t>Teksti jaotamine veergudesse valemite LEFT() ja RIGHT() abil. Tulemus uueneb algandmete uuenemisel. Valemite kasutamine sobib paremini kui nimed pole alati samas formaadis ja tahetakse dünaamilist lahendust.</t>
  </si>
  <si>
    <t>kolm märki</t>
  </si>
  <si>
    <t>kaheksa märki</t>
  </si>
  <si>
    <t>LEFT() funktsioon võtab teksti algusest ehk vasakust servast etteantud arvu märke.
LEFT() funktsioon töötab tekstiga, arvulise algandme puhul teisendab selle tekstiks. Loendab vaid märke (k.a tühikud ja sümbolid).</t>
  </si>
  <si>
    <t>kümme märki</t>
  </si>
  <si>
    <t>RIGHT() funktsioon võtab teksti lõpust ehk paremast servast etteantud arvu märke.
RIGHT() funktsioon töötab tekstiga, arvulise algandme puhul teisendab selle tekstiks. Loendab vaid märke (k.a tühikud ja sümbolid).</t>
  </si>
  <si>
    <t>viis märki</t>
  </si>
  <si>
    <t>Hinna sihitamiseks "Mõjuanalüüs" tööriista kasutamine "Andmed" menüüsakil</t>
  </si>
  <si>
    <t>Kui lõpphind on ette antud ja Excel arvutab ise juurdehindluse või allahindluse, mis lõpphinnani viib.</t>
  </si>
  <si>
    <t>Omahind</t>
  </si>
  <si>
    <t>Juurdehindlus (%)</t>
  </si>
  <si>
    <t>Lõpphind</t>
  </si>
  <si>
    <t>Kui omahind ja juurdehindlus teada ja soov leida lõpphind.</t>
  </si>
  <si>
    <t>Kui omahind ja lõpphind teada ja vaja leida juurdehindluse %.</t>
  </si>
  <si>
    <t>Tükke müüdud</t>
  </si>
  <si>
    <t>Müügitulu</t>
  </si>
  <si>
    <t>=tükke müüdud*tüki hind</t>
  </si>
  <si>
    <t>=müügitulu/tüki hind</t>
  </si>
  <si>
    <t>Tüki müügihind</t>
  </si>
  <si>
    <t>Tüki kulud</t>
  </si>
  <si>
    <t>Kulud kokku</t>
  </si>
  <si>
    <t>=tükke müüdud*(tüki müügihind-tüki kulud)</t>
  </si>
  <si>
    <t>=müügitulu-kulud kokku</t>
  </si>
  <si>
    <t>Mõjuanalüüs, kui kasum 25 000</t>
  </si>
  <si>
    <t>Exceli tingimusvorming võimaldab muuta lahtrite välimust automaatselt, lähtudes nende sisust või tulemusest. See ei muuda andmeid, vaid aitab andmeid kiiresti mõista ja vigu märgata.</t>
  </si>
  <si>
    <t>Võimaldab tõsta esile olulised väärtused, vähendada vigu, teha tabelid arusaadavaks, toetada otsuste tegemisel.</t>
  </si>
  <si>
    <t>Hinna muutus</t>
  </si>
  <si>
    <t>Vaja sooritada uuesti</t>
  </si>
  <si>
    <t>Hästi</t>
  </si>
  <si>
    <t>Väga hästi</t>
  </si>
  <si>
    <t>Külmuta paanid, uus aken, tükelda</t>
  </si>
  <si>
    <t>Flash Fill on mustripõhine "väljanoppimine" ehk tööriist tuvastab sisestatud andmete põhjal mustrid ja täidab ülejäänud lahtrid automaatselt. Sobib nt ees- ja perenime eraldamiseks, tekstiosade väljavõtmiseks (nt e-posti aadressist), vormingu ühtlustamiseks (nt suurtähed, kuupäevad), andmete ümberstruktureerimiseks.
Kasutada: kirjutada andmete kõrvalveergu soovitud tulemus käsitsi; vajutada Ctrl+E või Andmed &gt; Kiirtäitmine</t>
  </si>
  <si>
    <t>Kiirtäitmine ei loo valemeid, tulemuseks on staatiline tekst. Kõige paremini töötab teksti ja numbritega. 
Kui ei käivitu automaatselt, Fail &gt; Suvandid &gt; Kohandatud</t>
  </si>
  <si>
    <t>PivotTable'i loogika - koosneb neljast "kastist": read (mille kaupa), veerud (mille lõikes), väärtused (mida koondame), filtrid (mida praegu vaatan)</t>
  </si>
  <si>
    <t>Toode 1</t>
  </si>
  <si>
    <t>Toode 2</t>
  </si>
  <si>
    <t>Toode 3</t>
  </si>
  <si>
    <t>Juurdehindlus, %</t>
  </si>
  <si>
    <t>Juurdehindlus, €</t>
  </si>
  <si>
    <t>Eesmärk</t>
  </si>
  <si>
    <t>Hinne (Vlookup)</t>
  </si>
  <si>
    <t>Hinne (Xlookup)</t>
  </si>
  <si>
    <t>Puudub hinnang</t>
  </si>
  <si>
    <t>(Kirjuta juurde kas "abs" või "suht" või "sega" tüüpi)</t>
  </si>
  <si>
    <t>Saab kasutada vaid neid 8 värvi:</t>
  </si>
  <si>
    <t>Et Exceli tabeli väljaprintimisel kopeeruksid veeru ja rea päised igale väljaprinditavale lehele, saab selle lisada Küljendus &gt; Prinditiitlid &gt; Ülal korratavad read.</t>
  </si>
  <si>
    <t xml:space="preserve">Sinise lahtri aadress on: </t>
  </si>
  <si>
    <t xml:space="preserve">Kas järgnevad lahtriaadressid on absoluutsed või suhtelised või segatüüpi? </t>
  </si>
  <si>
    <t>esmaspäev</t>
  </si>
  <si>
    <t>Nädalapäevad</t>
  </si>
  <si>
    <t>Kuud</t>
  </si>
  <si>
    <t>teisipäev</t>
  </si>
  <si>
    <t>kolmapäev</t>
  </si>
  <si>
    <t>neljapäev</t>
  </si>
  <si>
    <t>reede</t>
  </si>
  <si>
    <t>laupäev</t>
  </si>
  <si>
    <t>pühapäev</t>
  </si>
  <si>
    <t>E</t>
  </si>
  <si>
    <t>K</t>
  </si>
  <si>
    <t>N</t>
  </si>
  <si>
    <t>R</t>
  </si>
  <si>
    <t>L</t>
  </si>
  <si>
    <t>P</t>
  </si>
  <si>
    <t>T</t>
  </si>
  <si>
    <t>jaan</t>
  </si>
  <si>
    <t>sept</t>
  </si>
  <si>
    <t>dets</t>
  </si>
  <si>
    <t>veebr</t>
  </si>
  <si>
    <t>apr</t>
  </si>
  <si>
    <t>aug</t>
  </si>
  <si>
    <t>okt</t>
  </si>
  <si>
    <t>nov</t>
  </si>
  <si>
    <t>Lühendina</t>
  </si>
  <si>
    <t>Loetelu koostamiseks saab ka enda loetelu lisada kui Fail &gt; Suvandid &gt; Täpsemalt &gt; Redigeeri kohandatud loendeid…</t>
  </si>
  <si>
    <t>Kuid andmed on tavalise massiivina ning pole tabeli vorminguna.</t>
  </si>
  <si>
    <t>12:00-15:45</t>
  </si>
  <si>
    <t>Disain</t>
  </si>
  <si>
    <t>Finants</t>
  </si>
  <si>
    <t>Toitlustus</t>
  </si>
  <si>
    <t>Juhtkond</t>
  </si>
  <si>
    <t>Kulinaaria</t>
  </si>
  <si>
    <t>Kalatooted</t>
  </si>
  <si>
    <t>Ostuhind</t>
  </si>
  <si>
    <t>SUBTOTAL funktsiooni puhul saab määrata, kas peidetud read on lõpptulemusse arvutatud või mitte.
SUM funktsioon arvutab ka peidetud lahtrite väärtused lõpptulemusse.</t>
  </si>
  <si>
    <t>Teksti suund vertikaalne</t>
  </si>
  <si>
    <t>Teksti suund üles</t>
  </si>
  <si>
    <t>Teksti suund alla</t>
  </si>
  <si>
    <t>Teksti suund päripäeva</t>
  </si>
  <si>
    <t>+372</t>
  </si>
  <si>
    <t>Kuid tuleb arvestada, et kui arvu kirjutamisel kasutatakse ülakoma, siis selle arvuga arvutada ei saa, sest Excel võtab seda kui teksti (vaata arvu joondust).</t>
  </si>
  <si>
    <t>Selle lahtri (B34) teksti saab kopeerida täitepidemest.</t>
  </si>
  <si>
    <t>Lahtri sisu teisaldamiseks võtta lahtri äärest kinni ja lohistada see teise asukohta.</t>
  </si>
  <si>
    <t>Lahtri sisu kohendamiseks teha lahtris topeltklõps ja tekstikursori ilmumisel tekst parandada.</t>
  </si>
  <si>
    <t>Paike paistab!</t>
  </si>
  <si>
    <t>Terve lahtri sisu asendamiseks kirjutada uus tekst vana teksti asemele.</t>
  </si>
  <si>
    <t>Klaviatuur</t>
  </si>
  <si>
    <t>Rea kustutamiseks klõpsata rea tähise peal ja siis vajutada "Kustuta". Excel kustutab ära aktiivse rea. Veergude puhul samamoodi.</t>
  </si>
  <si>
    <t>Rea lisamiseks aktiveerida rea tähise peal rida ning vajutada "Lisa" ning aktiivsest reast üles poole lisandub uus rida.
Veeru lisamisel aktiivsest veerust vasakule poole lisandub veerg.</t>
  </si>
  <si>
    <t>Lahtri sisu kustutamiseks aktiveerida kustutamisele minevad lahtrid ja kasutada Delete-klahvi.</t>
  </si>
  <si>
    <t>Kui kirjutada lahtrisse number 1, teha klõps teises lahtris ja klõpsata tagasi nr 1 lahtrisse, hoida all Ctrl-klahvi ning siis täitepidemest kopeerida, tulevad ka järjestikused numbrid.</t>
  </si>
  <si>
    <t>Uue loendi lisamiseks tuleb "Uus loend" &gt; loendikirje lahtrisse kirjutada enda loend ning vajutada "Lisa".</t>
  </si>
  <si>
    <t>rea külmutamine</t>
  </si>
  <si>
    <t>veeru külmutamine</t>
  </si>
  <si>
    <t xml:space="preserve">rea ja veeru külmutamine </t>
  </si>
  <si>
    <t>juhend teha!</t>
  </si>
  <si>
    <t>vabasta paanid</t>
  </si>
  <si>
    <t>OK</t>
  </si>
  <si>
    <t>Läbi</t>
  </si>
  <si>
    <t>Kokku akad tunde:</t>
  </si>
  <si>
    <t xml:space="preserve">Loendi koostamiseks aktiveerida lahtrid, kuhu loendit vaja. Andmed &gt; Valideeri andmeid &gt; "Luba" lahtris valida "Loend" &gt; "Allikas" lahtrisse kirjutada väärtused (eraldada semikooloniga). </t>
  </si>
  <si>
    <t>Hind (€) 
Euroopa</t>
  </si>
  <si>
    <t>Hind ($) 
Ameerika</t>
  </si>
  <si>
    <t>Toote liik</t>
  </si>
  <si>
    <t>PS! Vaja on lahtrite külmutamised lahtriaadressis ära võtta, et nimekirja tabelisse andmeid juurde lisades uueneks loend.</t>
  </si>
  <si>
    <t>Must leib</t>
  </si>
  <si>
    <t>Seemneleib</t>
  </si>
  <si>
    <t>Tüki hind</t>
  </si>
  <si>
    <t>Koolitus-päevi kokku</t>
  </si>
  <si>
    <t>€ sümbolit kasutatakse igapäevaselt, EUR aga kasutatakse ametlikus ja tehnilises kontekstis.
€ = visuaalne, igapäevane
EUR = ametlik, rahvusvaheline</t>
  </si>
  <si>
    <t>Brutopalk on antud ja ühte IF-funktsiooni on võimalik lisada töötaja töötuskindlustusmakse, kogumispension ja tulumaksuvabastuse.</t>
  </si>
  <si>
    <t>LAHTRI LUKUSTAMINE</t>
  </si>
  <si>
    <t>1. Aktiveeri lahtrid, mida lukustada</t>
  </si>
  <si>
    <t>3. "Kaitse" saki all lisa märge "Lukus" võimalusele.</t>
  </si>
  <si>
    <t>Taluvõi</t>
  </si>
  <si>
    <t>Oad</t>
  </si>
  <si>
    <t>58.6987512</t>
  </si>
  <si>
    <t>69.65487</t>
  </si>
  <si>
    <t>28.5498</t>
  </si>
  <si>
    <t>387.259</t>
  </si>
  <si>
    <t>215.87562</t>
  </si>
  <si>
    <t>Lahtris olevad punktiga kirjutatud arvud tuleb lasta programmil kirjutada komaga. Selleks aktiveerida kõik lahtrid &gt; Otsi ja vali &gt; Asenda</t>
  </si>
  <si>
    <t>Šokolaad</t>
  </si>
  <si>
    <t>Kook</t>
  </si>
  <si>
    <t>roosa</t>
  </si>
  <si>
    <t>must</t>
  </si>
  <si>
    <t>kuldne</t>
  </si>
  <si>
    <t>Müügiesindaja</t>
  </si>
  <si>
    <t>Piirkond</t>
  </si>
  <si>
    <t>Müük (%)</t>
  </si>
  <si>
    <t>Mari Tamm</t>
  </si>
  <si>
    <t>Põhja</t>
  </si>
  <si>
    <t>Anna Lepik</t>
  </si>
  <si>
    <t>Toomas Sepp</t>
  </si>
  <si>
    <t>Liis Mägi</t>
  </si>
  <si>
    <t>Karl Oja</t>
  </si>
  <si>
    <t>Piret Rand</t>
  </si>
  <si>
    <t>Andres Laur</t>
  </si>
  <si>
    <t>Moonika Pärn</t>
  </si>
  <si>
    <t>Sven Kallas</t>
  </si>
  <si>
    <t>Eesmärk (€)</t>
  </si>
  <si>
    <t>Tegelik (€)</t>
  </si>
  <si>
    <t>Täitmine (%)</t>
  </si>
  <si>
    <t>IT</t>
  </si>
  <si>
    <t>Personal</t>
  </si>
  <si>
    <t>Finantsid</t>
  </si>
  <si>
    <t>Klienditeenin</t>
  </si>
  <si>
    <t>Arendus</t>
  </si>
  <si>
    <t>Õigus</t>
  </si>
  <si>
    <t>Juhtimine</t>
  </si>
  <si>
    <r>
      <rPr>
        <b/>
        <sz val="12"/>
        <color rgb="FF000000"/>
        <rFont val="Times New Roman"/>
        <family val="1"/>
      </rPr>
      <t>Tingimusvormingut kasutatakse eelkõige:</t>
    </r>
    <r>
      <rPr>
        <sz val="12"/>
        <color rgb="FF000000"/>
        <rFont val="Times New Roman"/>
        <family val="1"/>
      </rPr>
      <t xml:space="preserve">
* mustrite ja erandite kiireks märkamiseks;
* visuaalseks võrdluseks;
* vigade leidmiseks (lahtrite värvimine neg.arvu, tühja lahtri vms) esinemisel;
* aruannete loetavuse parandamiseks;
* dünaamilisuseks (tingimusvorming uueneb automaatselt, kui andmed muutuvad).
</t>
    </r>
    <r>
      <rPr>
        <b/>
        <sz val="12"/>
        <color rgb="FF000000"/>
        <rFont val="Times New Roman"/>
        <family val="1"/>
      </rPr>
      <t>Tingimusvormingut kasutatakse selleks, et muuta arvutabel visuaalselt arusaadavaks ja vähendada aega, mis kulub olulise info leidmiseks.</t>
    </r>
  </si>
  <si>
    <t>Aleksander K.</t>
  </si>
  <si>
    <t>Britta M.</t>
  </si>
  <si>
    <t>Dmitri V.</t>
  </si>
  <si>
    <t>Eliise T.</t>
  </si>
  <si>
    <t>Freddy L.</t>
  </si>
  <si>
    <t>Grete P.</t>
  </si>
  <si>
    <t>Henrik S.</t>
  </si>
  <si>
    <t>Ingrid N.</t>
  </si>
  <si>
    <t>Joonas R.</t>
  </si>
  <si>
    <t>Kaisa Õ.</t>
  </si>
  <si>
    <t>Lauri H.</t>
  </si>
  <si>
    <t>Marta K.</t>
  </si>
  <si>
    <t>Matemaatika</t>
  </si>
  <si>
    <t>Ajalugu</t>
  </si>
  <si>
    <t>Bioloogia</t>
  </si>
  <si>
    <t>Rakenda punane–kollane–roheline värviskaalat tulemusteveergudele – madal tulemus punane, kõrge roheline</t>
  </si>
  <si>
    <t>Täpsemaks seadistamiseks: Halda reegleid → Redigeeri reeglit → saab valida min/max/kesk värve ja väärtusi</t>
  </si>
  <si>
    <t>Juuni</t>
  </si>
  <si>
    <t>Juuli</t>
  </si>
  <si>
    <t>Madrid</t>
  </si>
  <si>
    <t>Helsinki</t>
  </si>
  <si>
    <t>Ateena</t>
  </si>
  <si>
    <t>Reykjavik</t>
  </si>
  <si>
    <t>Rooma</t>
  </si>
  <si>
    <t>Stockholm</t>
  </si>
  <si>
    <t>Nikosia</t>
  </si>
  <si>
    <t>August</t>
  </si>
  <si>
    <t>September</t>
  </si>
  <si>
    <t>Oktoober</t>
  </si>
  <si>
    <t>I kv</t>
  </si>
  <si>
    <t>II kv</t>
  </si>
  <si>
    <t>III kv</t>
  </si>
  <si>
    <t>IV kv</t>
  </si>
  <si>
    <t>KOKKU</t>
  </si>
  <si>
    <t>Kohvimasin</t>
  </si>
  <si>
    <t>Veekeetja</t>
  </si>
  <si>
    <t>Mikser</t>
  </si>
  <si>
    <t>Külmkapp</t>
  </si>
  <si>
    <t>Pesumasin</t>
  </si>
  <si>
    <t>Televiisor</t>
  </si>
  <si>
    <t>Sülearvuti</t>
  </si>
  <si>
    <t>Nutitelefon</t>
  </si>
  <si>
    <t>Kõrvaklapid</t>
  </si>
  <si>
    <t>Printer</t>
  </si>
  <si>
    <t>Proovi eraldi: rakenda skaala ainult kvartalitele – ja siis ainult kokku veerule. Mis muutub?
Rakenda 3-värvi skaala: punane (vähe müüki) – valge (keskmine) – roheline (palju müüki)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</si>
</sst>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5" formatCode="#,##0\ &quot;€&quot;;\-#,##0\ &quot;€&quot;"/>
    <numFmt numFmtId="44" formatCode="_-* #,##0.00\ &quot;€&quot;_-;\-* #,##0.00\ &quot;€&quot;_-;_-* &quot;-&quot;??\ &quot;€&quot;_-;_-@_-"/>
    <numFmt numFmtId="43" formatCode="_-* #,##0.00_-;\-* #,##0.00_-;_-* &quot;-&quot;??_-;_-@_-"/>
    <numFmt numFmtId="164" formatCode="#,##0.00\ [$руб.-419];[Red]\-#,##0.00\ [$руб.-419]"/>
    <numFmt numFmtId="165" formatCode="&quot; $&quot;* #,##0.00\ ;&quot; $&quot;* \(#,##0.00\);&quot; $&quot;* \-#\ ;\ @\ "/>
    <numFmt numFmtId="166" formatCode="d\.mm\.yyyy;@"/>
    <numFmt numFmtId="167" formatCode="0.0000"/>
    <numFmt numFmtId="168" formatCode="_-* #,##0.00&quot; €&quot;_-;\-* #,##0.00&quot; €&quot;_-;_-* \-??&quot; €&quot;_-;_-@_-"/>
    <numFmt numFmtId="169" formatCode="_-* #,##0.00\ [$€-425]_-;\-* #,##0.00\ [$€-425]_-;_-* &quot;-&quot;??\ [$€-425]_-;_-@_-"/>
    <numFmt numFmtId="170" formatCode="[$-F800]dddd\,\ mmmm\ dd\,\ yyyy"/>
    <numFmt numFmtId="171" formatCode="[$-425]d\.\ mmmm\ yyyy&quot;. a.&quot;;@"/>
    <numFmt numFmtId="172" formatCode="#,##0.00\ [$kr-40F]"/>
    <numFmt numFmtId="173" formatCode="#,##0.00\ [$лв.-402]"/>
    <numFmt numFmtId="174" formatCode="#,##0.00\ [$zł-415]"/>
    <numFmt numFmtId="175" formatCode="#,##0.00\ [$kr-41D]"/>
    <numFmt numFmtId="176" formatCode="0.0"/>
    <numFmt numFmtId="177" formatCode="_-[$$-409]* #,##0.00_ ;_-[$$-409]* \-#,##0.00\ ;_-[$$-409]* &quot;-&quot;??_ ;_-@_ "/>
    <numFmt numFmtId="178" formatCode="#,##0&quot; l&quot;"/>
    <numFmt numFmtId="179" formatCode="#,##0&quot; g&quot;"/>
    <numFmt numFmtId="180" formatCode="#,##0&quot; m²&quot;"/>
    <numFmt numFmtId="181" formatCode="#,##0&quot; tk&quot;"/>
    <numFmt numFmtId="182" formatCode="_-* #,##0_-;\-* #,##0_-;_-* &quot;-&quot;??_-;_-@_-"/>
    <numFmt numFmtId="183" formatCode="0.000000000000"/>
    <numFmt numFmtId="184" formatCode="_-* #,##0&quot; €&quot;_-;\-* #,##0&quot; €&quot;_-;_-* \-??&quot; €&quot;_-;_-@_-"/>
    <numFmt numFmtId="185" formatCode="#,##0&quot; €/tk&quot;"/>
    <numFmt numFmtId="186" formatCode="_-* #,##0\ [$€-425]_-;\-* #,##0\ [$€-425]_-;_-* &quot;-&quot;??\ [$€-425]_-;_-@_-"/>
    <numFmt numFmtId="187" formatCode="[Green]0.00%;[Red]\-0.00%"/>
    <numFmt numFmtId="188" formatCode="0.0000000"/>
    <numFmt numFmtId="189" formatCode="0.000"/>
    <numFmt numFmtId="190" formatCode="0.00&quot; €/m²&quot;"/>
    <numFmt numFmtId="191" formatCode="_-[$$-540A]* #,##0.00_ ;_-[$$-540A]* \-#,##0.00\ ;_-[$$-540A]* &quot;-&quot;??_ ;_-@_ "/>
    <numFmt numFmtId="192" formatCode="0&quot; €/tk&quot;"/>
  </numFmts>
  <fonts count="50" x14ac:knownFonts="1">
    <font>
      <sz val="11"/>
      <color rgb="FF000000"/>
      <name val="Calibri"/>
      <family val="2"/>
      <charset val="186"/>
    </font>
    <font>
      <sz val="10"/>
      <color rgb="FFFFFFFF"/>
      <name val="Calibri"/>
      <family val="2"/>
      <charset val="186"/>
    </font>
    <font>
      <b/>
      <sz val="10"/>
      <color rgb="FF000000"/>
      <name val="Calibri"/>
      <family val="2"/>
      <charset val="186"/>
    </font>
    <font>
      <sz val="10"/>
      <color rgb="FFCC0000"/>
      <name val="Calibri"/>
      <family val="2"/>
      <charset val="186"/>
    </font>
    <font>
      <b/>
      <sz val="10"/>
      <color rgb="FFFFFFFF"/>
      <name val="Calibri"/>
      <family val="2"/>
      <charset val="186"/>
    </font>
    <font>
      <i/>
      <sz val="10"/>
      <color rgb="FF808080"/>
      <name val="Calibri"/>
      <family val="2"/>
      <charset val="186"/>
    </font>
    <font>
      <sz val="10"/>
      <color rgb="FF006600"/>
      <name val="Calibri"/>
      <family val="2"/>
      <charset val="186"/>
    </font>
    <font>
      <sz val="18"/>
      <color rgb="FF000000"/>
      <name val="Calibri"/>
      <family val="2"/>
      <charset val="186"/>
    </font>
    <font>
      <sz val="12"/>
      <color rgb="FF000000"/>
      <name val="Calibri"/>
      <family val="2"/>
      <charset val="186"/>
    </font>
    <font>
      <b/>
      <i/>
      <sz val="16"/>
      <color rgb="FF000000"/>
      <name val="Arial"/>
      <family val="2"/>
      <charset val="186"/>
    </font>
    <font>
      <sz val="10"/>
      <color rgb="FF996600"/>
      <name val="Calibri"/>
      <family val="2"/>
      <charset val="186"/>
    </font>
    <font>
      <sz val="10"/>
      <color rgb="FF000000"/>
      <name val="Arial"/>
      <family val="2"/>
      <charset val="1"/>
    </font>
    <font>
      <sz val="10"/>
      <name val="Arial"/>
      <family val="2"/>
      <charset val="1"/>
    </font>
    <font>
      <sz val="10"/>
      <name val="Arial"/>
      <family val="2"/>
      <charset val="186"/>
    </font>
    <font>
      <sz val="10"/>
      <color rgb="FF333333"/>
      <name val="Calibri"/>
      <family val="2"/>
      <charset val="186"/>
    </font>
    <font>
      <b/>
      <i/>
      <u/>
      <sz val="11"/>
      <color rgb="FF000000"/>
      <name val="Arial"/>
      <family val="2"/>
      <charset val="186"/>
    </font>
    <font>
      <sz val="12"/>
      <color rgb="FF000000"/>
      <name val="Times New Roman"/>
      <family val="1"/>
      <charset val="1"/>
    </font>
    <font>
      <sz val="12"/>
      <name val="Times New Roman"/>
      <family val="1"/>
      <charset val="1"/>
    </font>
    <font>
      <b/>
      <sz val="12"/>
      <color rgb="FFFF0000"/>
      <name val="Times New Roman"/>
      <family val="1"/>
      <charset val="1"/>
    </font>
    <font>
      <b/>
      <sz val="12"/>
      <color rgb="FF000000"/>
      <name val="Times New Roman"/>
      <family val="1"/>
      <charset val="186"/>
    </font>
    <font>
      <b/>
      <sz val="12"/>
      <color rgb="FFFF0000"/>
      <name val="Times New Roman"/>
      <family val="1"/>
      <charset val="186"/>
    </font>
    <font>
      <u/>
      <sz val="11"/>
      <color rgb="FF0563C1"/>
      <name val="Calibri"/>
      <family val="2"/>
      <charset val="186"/>
    </font>
    <font>
      <sz val="11"/>
      <color rgb="FF000000"/>
      <name val="Calibri"/>
      <family val="2"/>
      <charset val="186"/>
    </font>
    <font>
      <sz val="12"/>
      <color rgb="FF000000"/>
      <name val="Times New Roman"/>
      <family val="1"/>
      <charset val="186"/>
    </font>
    <font>
      <sz val="12"/>
      <color rgb="FF222222"/>
      <name val="Times New Roman"/>
      <family val="1"/>
      <charset val="186"/>
    </font>
    <font>
      <u/>
      <sz val="12"/>
      <color rgb="FF0563C1"/>
      <name val="Times New Roman"/>
      <family val="1"/>
      <charset val="186"/>
    </font>
    <font>
      <sz val="12"/>
      <color rgb="FF0B0080"/>
      <name val="Times New Roman"/>
      <family val="1"/>
      <charset val="186"/>
    </font>
    <font>
      <sz val="12"/>
      <color rgb="FF000000"/>
      <name val="Times New Roman"/>
      <family val="1"/>
    </font>
    <font>
      <b/>
      <sz val="12"/>
      <color rgb="FFFF0000"/>
      <name val="Times New Roman"/>
      <family val="1"/>
    </font>
    <font>
      <b/>
      <sz val="12"/>
      <color rgb="FF000000"/>
      <name val="Times New Roman"/>
      <family val="1"/>
    </font>
    <font>
      <b/>
      <i/>
      <sz val="12"/>
      <color rgb="FF000000"/>
      <name val="Times New Roman"/>
      <family val="1"/>
    </font>
    <font>
      <i/>
      <sz val="12"/>
      <color rgb="FF000000"/>
      <name val="Times New Roman"/>
      <family val="1"/>
    </font>
    <font>
      <b/>
      <sz val="12"/>
      <name val="Times New Roman"/>
      <family val="1"/>
    </font>
    <font>
      <sz val="12"/>
      <name val="Times New Roman"/>
      <family val="1"/>
    </font>
    <font>
      <sz val="12"/>
      <color rgb="FFFF0000"/>
      <name val="Times New Roman"/>
      <family val="1"/>
    </font>
    <font>
      <b/>
      <sz val="12"/>
      <color theme="1"/>
      <name val="Times New Roman"/>
      <family val="1"/>
    </font>
    <font>
      <b/>
      <sz val="12"/>
      <color rgb="FFFFFFFF"/>
      <name val="Times New Roman"/>
      <family val="1"/>
    </font>
    <font>
      <b/>
      <sz val="11"/>
      <color rgb="FF000000"/>
      <name val="Calibri"/>
      <family val="2"/>
    </font>
    <font>
      <sz val="12"/>
      <color theme="1"/>
      <name val="Times New Roman"/>
      <family val="1"/>
    </font>
    <font>
      <b/>
      <u/>
      <sz val="12"/>
      <color theme="1"/>
      <name val="Times New Roman"/>
      <family val="1"/>
    </font>
    <font>
      <sz val="12"/>
      <color rgb="FF1E1E1E"/>
      <name val="Times New Roman"/>
      <family val="1"/>
    </font>
    <font>
      <sz val="11"/>
      <color rgb="FF000000"/>
      <name val="Times New Roman"/>
      <family val="1"/>
    </font>
    <font>
      <b/>
      <sz val="10"/>
      <color rgb="FFFF0000"/>
      <name val="Times New Roman"/>
      <family val="1"/>
    </font>
    <font>
      <sz val="12"/>
      <color theme="8" tint="-0.249977111117893"/>
      <name val="Times New Roman"/>
      <family val="1"/>
    </font>
    <font>
      <b/>
      <sz val="11"/>
      <color rgb="FFFF0000"/>
      <name val="Times New Roman"/>
      <family val="1"/>
    </font>
    <font>
      <sz val="11"/>
      <color rgb="FF000000"/>
      <name val="Calibri"/>
      <family val="2"/>
    </font>
    <font>
      <sz val="8"/>
      <name val="Calibri"/>
      <family val="2"/>
      <charset val="186"/>
    </font>
    <font>
      <u/>
      <sz val="12"/>
      <color rgb="FF000000"/>
      <name val="Times New Roman"/>
      <family val="1"/>
    </font>
    <font>
      <sz val="11"/>
      <color theme="1"/>
      <name val="Calibri"/>
      <family val="2"/>
      <scheme val="minor"/>
    </font>
    <font>
      <b/>
      <sz val="11"/>
      <color rgb="FF000000"/>
      <name val="Calibri"/>
      <family val="2"/>
      <charset val="186"/>
    </font>
  </fonts>
  <fills count="33">
    <fill>
      <patternFill patternType="none"/>
    </fill>
    <fill>
      <patternFill patternType="gray125"/>
    </fill>
    <fill>
      <patternFill patternType="solid">
        <fgColor rgb="FF000000"/>
        <bgColor rgb="FF222222"/>
      </patternFill>
    </fill>
    <fill>
      <patternFill patternType="solid">
        <fgColor rgb="FF808080"/>
        <bgColor rgb="FF8B8B8B"/>
      </patternFill>
    </fill>
    <fill>
      <patternFill patternType="solid">
        <fgColor rgb="FFDDDDDD"/>
        <bgColor rgb="FFD9D9D9"/>
      </patternFill>
    </fill>
    <fill>
      <patternFill patternType="solid">
        <fgColor rgb="FFFFCCCC"/>
        <bgColor rgb="FFFCD4D1"/>
      </patternFill>
    </fill>
    <fill>
      <patternFill patternType="solid">
        <fgColor rgb="FFCC0000"/>
        <bgColor rgb="FFCE181E"/>
      </patternFill>
    </fill>
    <fill>
      <patternFill patternType="solid">
        <fgColor rgb="FFCCFFCC"/>
        <bgColor rgb="FFE0EFD4"/>
      </patternFill>
    </fill>
    <fill>
      <patternFill patternType="solid">
        <fgColor rgb="FFFFFFCC"/>
        <bgColor rgb="FFF8F9FA"/>
      </patternFill>
    </fill>
    <fill>
      <patternFill patternType="solid">
        <fgColor rgb="FFFFFFFF"/>
        <bgColor rgb="FFF8F9FA"/>
      </patternFill>
    </fill>
    <fill>
      <patternFill patternType="solid">
        <fgColor rgb="FFF2F2F2"/>
        <bgColor rgb="FFF8F9FA"/>
      </patternFill>
    </fill>
    <fill>
      <patternFill patternType="solid">
        <fgColor rgb="FF9DC3E6"/>
        <bgColor rgb="FF8FAADC"/>
      </patternFill>
    </fill>
    <fill>
      <patternFill patternType="solid">
        <fgColor rgb="FFF8F9FA"/>
        <bgColor rgb="FFFFFFFF"/>
      </patternFill>
    </fill>
    <fill>
      <patternFill patternType="solid">
        <fgColor rgb="FFFFE699"/>
        <bgColor rgb="FFFFD966"/>
      </patternFill>
    </fill>
    <fill>
      <patternFill patternType="solid">
        <fgColor theme="0" tint="-4.9989318521683403E-2"/>
        <bgColor indexed="64"/>
      </patternFill>
    </fill>
    <fill>
      <patternFill patternType="solid">
        <fgColor theme="0" tint="-4.9989318521683403E-2"/>
        <bgColor rgb="FFDDDDDD"/>
      </patternFill>
    </fill>
    <fill>
      <patternFill patternType="solid">
        <fgColor theme="0" tint="-4.9989318521683403E-2"/>
        <bgColor rgb="FFF8F9FA"/>
      </patternFill>
    </fill>
    <fill>
      <patternFill patternType="solid">
        <fgColor theme="9" tint="0.79998168889431442"/>
        <bgColor indexed="64"/>
      </patternFill>
    </fill>
    <fill>
      <patternFill patternType="solid">
        <fgColor theme="2"/>
        <bgColor indexed="64"/>
      </patternFill>
    </fill>
    <fill>
      <patternFill patternType="solid">
        <fgColor rgb="FFFFFF00"/>
        <bgColor indexed="64"/>
      </patternFill>
    </fill>
    <fill>
      <patternFill patternType="solid">
        <fgColor rgb="FF156082"/>
        <bgColor rgb="FF156082"/>
      </patternFill>
    </fill>
    <fill>
      <patternFill patternType="solid">
        <fgColor rgb="FFC0E6F5"/>
        <bgColor rgb="FFC0E6F5"/>
      </patternFill>
    </fill>
    <fill>
      <patternFill patternType="solid">
        <fgColor theme="6" tint="0.79998168889431442"/>
        <bgColor indexed="64"/>
      </patternFill>
    </fill>
    <fill>
      <patternFill patternType="solid">
        <fgColor rgb="FFFFFF99"/>
        <bgColor rgb="FFFDEADA"/>
      </patternFill>
    </fill>
    <fill>
      <patternFill patternType="solid">
        <fgColor rgb="FF008000"/>
        <bgColor rgb="FF008080"/>
      </patternFill>
    </fill>
    <fill>
      <patternFill patternType="solid">
        <fgColor rgb="FF000000"/>
        <bgColor rgb="FF003300"/>
      </patternFill>
    </fill>
    <fill>
      <patternFill patternType="solid">
        <fgColor rgb="FFFFFF00"/>
        <bgColor rgb="FFFFFF00"/>
      </patternFill>
    </fill>
    <fill>
      <patternFill patternType="solid">
        <fgColor rgb="FFDCE6F2"/>
        <bgColor rgb="FFDBEEF4"/>
      </patternFill>
    </fill>
    <fill>
      <patternFill patternType="solid">
        <fgColor theme="4" tint="0.79998168889431442"/>
        <bgColor indexed="64"/>
      </patternFill>
    </fill>
    <fill>
      <patternFill patternType="solid">
        <fgColor theme="9" tint="0.79998168889431442"/>
        <bgColor rgb="FFFFD320"/>
      </patternFill>
    </fill>
    <fill>
      <patternFill patternType="solid">
        <fgColor theme="4" tint="-0.249977111117893"/>
        <bgColor rgb="FF808080"/>
      </patternFill>
    </fill>
    <fill>
      <patternFill patternType="solid">
        <fgColor rgb="FFFF0000"/>
        <bgColor indexed="64"/>
      </patternFill>
    </fill>
    <fill>
      <patternFill patternType="solid">
        <fgColor theme="9" tint="0.79998168889431442"/>
        <bgColor rgb="FF33CCCC"/>
      </patternFill>
    </fill>
  </fills>
  <borders count="32">
    <border>
      <left/>
      <right/>
      <top/>
      <bottom/>
      <diagonal/>
    </border>
    <border>
      <left style="thin">
        <color rgb="FF808080"/>
      </left>
      <right style="thin">
        <color rgb="FF808080"/>
      </right>
      <top style="thin">
        <color rgb="FF808080"/>
      </top>
      <bottom style="thin">
        <color rgb="FF80808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medium">
        <color rgb="FFA2A9B1"/>
      </left>
      <right style="medium">
        <color rgb="FFA2A9B1"/>
      </right>
      <top style="medium">
        <color rgb="FFA2A9B1"/>
      </top>
      <bottom style="medium">
        <color rgb="FFA2A9B1"/>
      </bottom>
      <diagonal/>
    </border>
    <border>
      <left style="medium">
        <color rgb="FFA2A9B1"/>
      </left>
      <right style="medium">
        <color rgb="FFA2A9B1"/>
      </right>
      <top style="medium">
        <color rgb="FFA2A9B1"/>
      </top>
      <bottom/>
      <diagonal/>
    </border>
    <border>
      <left/>
      <right style="thin">
        <color auto="1"/>
      </right>
      <top style="thin">
        <color auto="1"/>
      </top>
      <bottom style="thin">
        <color auto="1"/>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diagonal/>
    </border>
    <border>
      <left style="medium">
        <color indexed="64"/>
      </left>
      <right style="thin">
        <color auto="1"/>
      </right>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top/>
      <bottom style="thin">
        <color indexed="64"/>
      </bottom>
      <diagonal/>
    </border>
    <border>
      <left style="thin">
        <color auto="1"/>
      </left>
      <right style="thin">
        <color auto="1"/>
      </right>
      <top/>
      <bottom/>
      <diagonal/>
    </border>
    <border>
      <left/>
      <right/>
      <top style="thin">
        <color auto="1"/>
      </top>
      <bottom/>
      <diagonal/>
    </border>
    <border>
      <left style="thin">
        <color auto="1"/>
      </left>
      <right/>
      <top/>
      <bottom/>
      <diagonal/>
    </border>
  </borders>
  <cellStyleXfs count="32">
    <xf numFmtId="0" fontId="0" fillId="0" borderId="0"/>
    <xf numFmtId="168" fontId="22" fillId="0" borderId="0" applyBorder="0" applyProtection="0"/>
    <xf numFmtId="0" fontId="21" fillId="0" borderId="0" applyBorder="0" applyProtection="0"/>
    <xf numFmtId="0" fontId="1" fillId="2" borderId="0" applyBorder="0" applyProtection="0"/>
    <xf numFmtId="0" fontId="1" fillId="3" borderId="0" applyBorder="0" applyProtection="0"/>
    <xf numFmtId="0" fontId="2" fillId="4" borderId="0" applyBorder="0" applyProtection="0"/>
    <xf numFmtId="0" fontId="2" fillId="0" borderId="0" applyBorder="0" applyProtection="0"/>
    <xf numFmtId="0" fontId="3" fillId="5" borderId="0" applyBorder="0" applyProtection="0"/>
    <xf numFmtId="0" fontId="4" fillId="6" borderId="0" applyBorder="0" applyProtection="0"/>
    <xf numFmtId="0" fontId="5" fillId="0" borderId="0" applyBorder="0" applyProtection="0"/>
    <xf numFmtId="0" fontId="6" fillId="7" borderId="0" applyBorder="0" applyProtection="0"/>
    <xf numFmtId="0" fontId="7" fillId="0" borderId="0" applyBorder="0" applyProtection="0"/>
    <xf numFmtId="0" fontId="8" fillId="0" borderId="0" applyBorder="0" applyProtection="0"/>
    <xf numFmtId="0" fontId="9" fillId="0" borderId="0">
      <alignment horizontal="center"/>
    </xf>
    <xf numFmtId="0" fontId="9" fillId="0" borderId="0">
      <alignment horizontal="center" textRotation="90"/>
    </xf>
    <xf numFmtId="0" fontId="10" fillId="8" borderId="0" applyBorder="0" applyProtection="0"/>
    <xf numFmtId="0" fontId="11" fillId="0" borderId="0"/>
    <xf numFmtId="0" fontId="12" fillId="0" borderId="0"/>
    <xf numFmtId="0" fontId="13" fillId="0" borderId="0"/>
    <xf numFmtId="0" fontId="12" fillId="0" borderId="0"/>
    <xf numFmtId="0" fontId="14" fillId="8" borderId="1" applyProtection="0"/>
    <xf numFmtId="0" fontId="15" fillId="0" borderId="0"/>
    <xf numFmtId="164" fontId="15" fillId="0" borderId="0"/>
    <xf numFmtId="0" fontId="22" fillId="0" borderId="0" applyBorder="0" applyProtection="0"/>
    <xf numFmtId="0" fontId="22" fillId="0" borderId="0" applyBorder="0" applyProtection="0"/>
    <xf numFmtId="0" fontId="3" fillId="0" borderId="0" applyBorder="0" applyProtection="0"/>
    <xf numFmtId="0" fontId="22" fillId="9" borderId="0" applyBorder="0" applyProtection="0"/>
    <xf numFmtId="165" fontId="22" fillId="0" borderId="0" applyBorder="0" applyProtection="0"/>
    <xf numFmtId="0" fontId="22" fillId="0" borderId="0"/>
    <xf numFmtId="43" fontId="22" fillId="0" borderId="0" applyFont="0" applyFill="0" applyBorder="0" applyAlignment="0" applyProtection="0"/>
    <xf numFmtId="9" fontId="22" fillId="0" borderId="0" applyFont="0" applyFill="0" applyBorder="0" applyAlignment="0" applyProtection="0"/>
    <xf numFmtId="0" fontId="48" fillId="0" borderId="0"/>
  </cellStyleXfs>
  <cellXfs count="389">
    <xf numFmtId="0" fontId="0" fillId="0" borderId="0" xfId="0"/>
    <xf numFmtId="0" fontId="16" fillId="0" borderId="0" xfId="0" applyFont="1"/>
    <xf numFmtId="0" fontId="16" fillId="0" borderId="2" xfId="0" applyFont="1" applyBorder="1"/>
    <xf numFmtId="0" fontId="18" fillId="0" borderId="2" xfId="0" applyFont="1" applyBorder="1"/>
    <xf numFmtId="0" fontId="16" fillId="10" borderId="2" xfId="0" applyFont="1" applyFill="1" applyBorder="1"/>
    <xf numFmtId="0" fontId="19" fillId="0" borderId="2" xfId="0" applyFont="1" applyBorder="1"/>
    <xf numFmtId="0" fontId="20" fillId="0" borderId="2" xfId="0" applyFont="1" applyBorder="1"/>
    <xf numFmtId="0" fontId="17" fillId="0" borderId="2" xfId="19" applyFont="1" applyBorder="1" applyAlignment="1">
      <alignment horizontal="left"/>
    </xf>
    <xf numFmtId="169" fontId="20" fillId="0" borderId="2" xfId="0" applyNumberFormat="1" applyFont="1" applyBorder="1"/>
    <xf numFmtId="0" fontId="23" fillId="0" borderId="0" xfId="0" applyFont="1"/>
    <xf numFmtId="0" fontId="23" fillId="0" borderId="2" xfId="0" applyFont="1" applyBorder="1"/>
    <xf numFmtId="2" fontId="23" fillId="0" borderId="2" xfId="0" applyNumberFormat="1" applyFont="1" applyBorder="1"/>
    <xf numFmtId="169" fontId="23" fillId="0" borderId="2" xfId="0" applyNumberFormat="1" applyFont="1" applyBorder="1"/>
    <xf numFmtId="0" fontId="19" fillId="11" borderId="2" xfId="0" applyFont="1" applyFill="1" applyBorder="1"/>
    <xf numFmtId="0" fontId="23" fillId="10" borderId="2" xfId="0" applyFont="1" applyFill="1" applyBorder="1"/>
    <xf numFmtId="0" fontId="19" fillId="11" borderId="2" xfId="0" applyFont="1" applyFill="1" applyBorder="1" applyAlignment="1">
      <alignment horizontal="center"/>
    </xf>
    <xf numFmtId="0" fontId="19" fillId="0" borderId="0" xfId="0" applyFont="1"/>
    <xf numFmtId="14" fontId="23" fillId="0" borderId="2" xfId="0" applyNumberFormat="1" applyFont="1" applyBorder="1"/>
    <xf numFmtId="0" fontId="20" fillId="0" borderId="2" xfId="0" applyFont="1" applyBorder="1" applyAlignment="1">
      <alignment horizontal="right"/>
    </xf>
    <xf numFmtId="0" fontId="24" fillId="12" borderId="5" xfId="0" applyFont="1" applyFill="1" applyBorder="1" applyAlignment="1">
      <alignment vertical="center" wrapText="1"/>
    </xf>
    <xf numFmtId="0" fontId="25" fillId="12" borderId="5" xfId="2" applyFont="1" applyFill="1" applyBorder="1" applyAlignment="1" applyProtection="1">
      <alignment vertical="center" wrapText="1"/>
    </xf>
    <xf numFmtId="0" fontId="23" fillId="13" borderId="2" xfId="0" applyFont="1" applyFill="1" applyBorder="1"/>
    <xf numFmtId="167" fontId="23" fillId="10" borderId="2" xfId="0" applyNumberFormat="1" applyFont="1" applyFill="1" applyBorder="1"/>
    <xf numFmtId="0" fontId="26" fillId="12" borderId="5" xfId="0" applyFont="1" applyFill="1" applyBorder="1" applyAlignment="1">
      <alignment vertical="center" wrapText="1"/>
    </xf>
    <xf numFmtId="0" fontId="24" fillId="12" borderId="6" xfId="0" applyFont="1" applyFill="1" applyBorder="1" applyAlignment="1">
      <alignment vertical="center" wrapText="1"/>
    </xf>
    <xf numFmtId="0" fontId="25" fillId="12" borderId="6" xfId="2" applyFont="1" applyFill="1" applyBorder="1" applyAlignment="1" applyProtection="1">
      <alignment vertical="center" wrapText="1"/>
    </xf>
    <xf numFmtId="0" fontId="24" fillId="12" borderId="2" xfId="0" applyFont="1" applyFill="1" applyBorder="1" applyAlignment="1">
      <alignment vertical="center" wrapText="1"/>
    </xf>
    <xf numFmtId="0" fontId="25" fillId="12" borderId="2" xfId="2" applyFont="1" applyFill="1" applyBorder="1" applyAlignment="1" applyProtection="1">
      <alignment vertical="center" wrapText="1"/>
    </xf>
    <xf numFmtId="1" fontId="20" fillId="0" borderId="2" xfId="0" applyNumberFormat="1" applyFont="1" applyBorder="1"/>
    <xf numFmtId="169" fontId="23" fillId="10" borderId="2" xfId="0" applyNumberFormat="1" applyFont="1" applyFill="1" applyBorder="1"/>
    <xf numFmtId="0" fontId="23" fillId="10" borderId="2" xfId="0" applyFont="1" applyFill="1" applyBorder="1" applyAlignment="1">
      <alignment horizontal="right"/>
    </xf>
    <xf numFmtId="0" fontId="27" fillId="0" borderId="2" xfId="0" applyFont="1" applyBorder="1"/>
    <xf numFmtId="0" fontId="27" fillId="0" borderId="0" xfId="0" applyFont="1"/>
    <xf numFmtId="14" fontId="27" fillId="0" borderId="2" xfId="0" applyNumberFormat="1" applyFont="1" applyBorder="1"/>
    <xf numFmtId="0" fontId="27" fillId="10" borderId="2" xfId="0" applyFont="1" applyFill="1" applyBorder="1"/>
    <xf numFmtId="169" fontId="28" fillId="0" borderId="2" xfId="0" applyNumberFormat="1" applyFont="1" applyBorder="1"/>
    <xf numFmtId="0" fontId="28" fillId="0" borderId="2" xfId="0" applyFont="1" applyBorder="1"/>
    <xf numFmtId="168" fontId="27" fillId="0" borderId="2" xfId="1" applyFont="1" applyBorder="1"/>
    <xf numFmtId="0" fontId="23" fillId="0" borderId="7" xfId="0" applyFont="1" applyBorder="1"/>
    <xf numFmtId="0" fontId="23" fillId="0" borderId="4" xfId="0" applyFont="1" applyBorder="1"/>
    <xf numFmtId="0" fontId="19" fillId="0" borderId="8" xfId="0" applyFont="1" applyBorder="1"/>
    <xf numFmtId="0" fontId="19" fillId="0" borderId="9" xfId="0" applyFont="1" applyBorder="1"/>
    <xf numFmtId="0" fontId="19" fillId="0" borderId="10" xfId="0" applyFont="1" applyBorder="1"/>
    <xf numFmtId="0" fontId="23" fillId="0" borderId="11" xfId="0" applyFont="1" applyBorder="1"/>
    <xf numFmtId="0" fontId="23" fillId="0" borderId="3" xfId="0" applyFont="1" applyBorder="1"/>
    <xf numFmtId="0" fontId="23" fillId="0" borderId="12" xfId="0" applyFont="1" applyBorder="1"/>
    <xf numFmtId="0" fontId="17" fillId="0" borderId="7" xfId="19" applyFont="1" applyBorder="1" applyAlignment="1">
      <alignment horizontal="left"/>
    </xf>
    <xf numFmtId="0" fontId="17" fillId="0" borderId="7" xfId="19" applyFont="1" applyBorder="1"/>
    <xf numFmtId="0" fontId="17" fillId="9" borderId="8" xfId="19" applyFont="1" applyFill="1" applyBorder="1" applyAlignment="1">
      <alignment horizontal="left"/>
    </xf>
    <xf numFmtId="0" fontId="17" fillId="9" borderId="9" xfId="19" applyFont="1" applyFill="1" applyBorder="1" applyAlignment="1">
      <alignment horizontal="left"/>
    </xf>
    <xf numFmtId="0" fontId="17" fillId="9" borderId="10" xfId="19" applyFont="1" applyFill="1" applyBorder="1" applyAlignment="1">
      <alignment horizontal="left"/>
    </xf>
    <xf numFmtId="0" fontId="17" fillId="0" borderId="11" xfId="19" applyFont="1" applyBorder="1" applyAlignment="1">
      <alignment horizontal="left"/>
    </xf>
    <xf numFmtId="0" fontId="17" fillId="0" borderId="3" xfId="19" applyFont="1" applyBorder="1" applyAlignment="1">
      <alignment horizontal="left"/>
    </xf>
    <xf numFmtId="0" fontId="16" fillId="0" borderId="7" xfId="0" applyFont="1" applyBorder="1"/>
    <xf numFmtId="0" fontId="16" fillId="0" borderId="4" xfId="0" applyFont="1" applyBorder="1"/>
    <xf numFmtId="0" fontId="16" fillId="0" borderId="8" xfId="0" applyFont="1" applyBorder="1"/>
    <xf numFmtId="0" fontId="16" fillId="0" borderId="9" xfId="0" applyFont="1" applyBorder="1"/>
    <xf numFmtId="0" fontId="16" fillId="0" borderId="10" xfId="0" applyFont="1" applyBorder="1"/>
    <xf numFmtId="0" fontId="16" fillId="0" borderId="11" xfId="0" applyFont="1" applyBorder="1"/>
    <xf numFmtId="0" fontId="16" fillId="0" borderId="3" xfId="0" applyFont="1" applyBorder="1"/>
    <xf numFmtId="0" fontId="16" fillId="0" borderId="12" xfId="0" applyFont="1" applyBorder="1"/>
    <xf numFmtId="0" fontId="23" fillId="0" borderId="2" xfId="0" applyFont="1" applyBorder="1" applyAlignment="1">
      <alignment horizontal="center"/>
    </xf>
    <xf numFmtId="0" fontId="29" fillId="0" borderId="2" xfId="0" applyFont="1" applyBorder="1"/>
    <xf numFmtId="0" fontId="29" fillId="0" borderId="0" xfId="0" applyFont="1"/>
    <xf numFmtId="0" fontId="30" fillId="0" borderId="2" xfId="0" applyFont="1" applyBorder="1"/>
    <xf numFmtId="14" fontId="30" fillId="0" borderId="2" xfId="0" applyNumberFormat="1" applyFont="1" applyBorder="1"/>
    <xf numFmtId="2" fontId="28" fillId="0" borderId="2" xfId="0" applyNumberFormat="1" applyFont="1" applyBorder="1"/>
    <xf numFmtId="0" fontId="29" fillId="0" borderId="2" xfId="0" applyFont="1" applyBorder="1" applyAlignment="1">
      <alignment horizontal="center" vertical="center"/>
    </xf>
    <xf numFmtId="169" fontId="27" fillId="0" borderId="2" xfId="0" applyNumberFormat="1" applyFont="1" applyBorder="1"/>
    <xf numFmtId="0" fontId="31" fillId="0" borderId="2" xfId="0" applyFont="1" applyBorder="1" applyAlignment="1">
      <alignment horizontal="right"/>
    </xf>
    <xf numFmtId="2" fontId="28" fillId="0" borderId="0" xfId="0" applyNumberFormat="1" applyFont="1"/>
    <xf numFmtId="0" fontId="29" fillId="0" borderId="2" xfId="16" applyFont="1" applyBorder="1"/>
    <xf numFmtId="0" fontId="29" fillId="0" borderId="3" xfId="16" applyFont="1" applyBorder="1"/>
    <xf numFmtId="0" fontId="27" fillId="0" borderId="2" xfId="16" applyFont="1" applyBorder="1"/>
    <xf numFmtId="169" fontId="27" fillId="0" borderId="4" xfId="16" applyNumberFormat="1" applyFont="1" applyBorder="1" applyAlignment="1">
      <alignment horizontal="right"/>
    </xf>
    <xf numFmtId="169" fontId="28" fillId="0" borderId="2" xfId="16" applyNumberFormat="1" applyFont="1" applyBorder="1"/>
    <xf numFmtId="0" fontId="27" fillId="0" borderId="0" xfId="16" applyFont="1"/>
    <xf numFmtId="169" fontId="27" fillId="0" borderId="2" xfId="1" applyNumberFormat="1" applyFont="1" applyBorder="1"/>
    <xf numFmtId="169" fontId="27" fillId="0" borderId="2" xfId="16" applyNumberFormat="1" applyFont="1" applyBorder="1"/>
    <xf numFmtId="0" fontId="29" fillId="0" borderId="2" xfId="0" applyFont="1" applyBorder="1" applyAlignment="1">
      <alignment horizontal="center"/>
    </xf>
    <xf numFmtId="0" fontId="27" fillId="15" borderId="2" xfId="0" applyFont="1" applyFill="1" applyBorder="1"/>
    <xf numFmtId="16" fontId="29" fillId="0" borderId="2" xfId="0" applyNumberFormat="1" applyFont="1" applyBorder="1"/>
    <xf numFmtId="0" fontId="29" fillId="0" borderId="2" xfId="0" applyFont="1" applyBorder="1" applyAlignment="1">
      <alignment horizontal="left" wrapText="1"/>
    </xf>
    <xf numFmtId="0" fontId="27" fillId="0" borderId="2" xfId="0" applyFont="1" applyBorder="1" applyAlignment="1">
      <alignment horizontal="left"/>
    </xf>
    <xf numFmtId="0" fontId="29" fillId="0" borderId="2" xfId="0" applyFont="1" applyBorder="1" applyAlignment="1">
      <alignment horizontal="center" vertical="center" wrapText="1"/>
    </xf>
    <xf numFmtId="10" fontId="31" fillId="0" borderId="2" xfId="0" applyNumberFormat="1" applyFont="1" applyBorder="1"/>
    <xf numFmtId="9" fontId="31" fillId="0" borderId="2" xfId="0" applyNumberFormat="1" applyFont="1" applyBorder="1"/>
    <xf numFmtId="10" fontId="31" fillId="0" borderId="2" xfId="0" applyNumberFormat="1" applyFont="1" applyBorder="1" applyAlignment="1">
      <alignment horizontal="right" vertical="center"/>
    </xf>
    <xf numFmtId="0" fontId="27" fillId="14" borderId="2" xfId="0" applyFont="1" applyFill="1" applyBorder="1"/>
    <xf numFmtId="0" fontId="29" fillId="0" borderId="2" xfId="0" applyFont="1" applyBorder="1" applyAlignment="1">
      <alignment horizontal="left" vertical="center"/>
    </xf>
    <xf numFmtId="0" fontId="29" fillId="0" borderId="2" xfId="0" applyFont="1" applyBorder="1" applyAlignment="1">
      <alignment horizontal="left" vertical="center" wrapText="1"/>
    </xf>
    <xf numFmtId="0" fontId="29" fillId="0" borderId="2" xfId="0" applyFont="1" applyBorder="1" applyAlignment="1">
      <alignment horizontal="left"/>
    </xf>
    <xf numFmtId="169" fontId="27" fillId="14" borderId="2" xfId="0" applyNumberFormat="1" applyFont="1" applyFill="1" applyBorder="1"/>
    <xf numFmtId="0" fontId="27" fillId="0" borderId="4" xfId="0" applyFont="1" applyBorder="1"/>
    <xf numFmtId="169" fontId="27" fillId="0" borderId="0" xfId="0" applyNumberFormat="1" applyFont="1"/>
    <xf numFmtId="0" fontId="27" fillId="0" borderId="2" xfId="0" applyFont="1" applyBorder="1" applyAlignment="1">
      <alignment horizontal="right"/>
    </xf>
    <xf numFmtId="0" fontId="27" fillId="0" borderId="2" xfId="0" quotePrefix="1" applyFont="1" applyBorder="1" applyAlignment="1">
      <alignment horizontal="right"/>
    </xf>
    <xf numFmtId="170" fontId="27" fillId="0" borderId="2" xfId="0" applyNumberFormat="1" applyFont="1" applyBorder="1"/>
    <xf numFmtId="166" fontId="27" fillId="0" borderId="2" xfId="0" applyNumberFormat="1" applyFont="1" applyBorder="1"/>
    <xf numFmtId="171" fontId="27" fillId="0" borderId="2" xfId="0" applyNumberFormat="1" applyFont="1" applyBorder="1"/>
    <xf numFmtId="0" fontId="27" fillId="0" borderId="9" xfId="0" applyFont="1" applyBorder="1"/>
    <xf numFmtId="169" fontId="27" fillId="0" borderId="9" xfId="0" applyNumberFormat="1" applyFont="1" applyBorder="1"/>
    <xf numFmtId="172" fontId="27" fillId="0" borderId="2" xfId="0" applyNumberFormat="1" applyFont="1" applyBorder="1"/>
    <xf numFmtId="0" fontId="27" fillId="0" borderId="2" xfId="0" quotePrefix="1" applyFont="1" applyBorder="1"/>
    <xf numFmtId="0" fontId="27" fillId="0" borderId="2" xfId="0" applyFont="1" applyBorder="1" applyAlignment="1">
      <alignment wrapText="1"/>
    </xf>
    <xf numFmtId="22" fontId="27" fillId="0" borderId="2" xfId="0" applyNumberFormat="1" applyFont="1" applyBorder="1"/>
    <xf numFmtId="0" fontId="31" fillId="0" borderId="0" xfId="0" applyFont="1" applyAlignment="1">
      <alignment horizontal="right"/>
    </xf>
    <xf numFmtId="169" fontId="28" fillId="0" borderId="0" xfId="0" applyNumberFormat="1" applyFont="1"/>
    <xf numFmtId="169" fontId="27" fillId="0" borderId="0" xfId="1" applyNumberFormat="1" applyFont="1" applyBorder="1"/>
    <xf numFmtId="169" fontId="27" fillId="0" borderId="0" xfId="16" applyNumberFormat="1" applyFont="1"/>
    <xf numFmtId="169" fontId="28" fillId="0" borderId="0" xfId="16" applyNumberFormat="1" applyFont="1"/>
    <xf numFmtId="173" fontId="20" fillId="0" borderId="2" xfId="0" applyNumberFormat="1" applyFont="1" applyBorder="1"/>
    <xf numFmtId="174" fontId="20" fillId="0" borderId="2" xfId="0" applyNumberFormat="1" applyFont="1" applyBorder="1"/>
    <xf numFmtId="175" fontId="20" fillId="0" borderId="2" xfId="0" applyNumberFormat="1" applyFont="1" applyBorder="1"/>
    <xf numFmtId="176" fontId="27" fillId="0" borderId="2" xfId="0" applyNumberFormat="1" applyFont="1" applyBorder="1"/>
    <xf numFmtId="0" fontId="29" fillId="0" borderId="2" xfId="0" applyFont="1" applyBorder="1" applyAlignment="1">
      <alignment wrapText="1"/>
    </xf>
    <xf numFmtId="169" fontId="27" fillId="10" borderId="2" xfId="0" applyNumberFormat="1" applyFont="1" applyFill="1" applyBorder="1"/>
    <xf numFmtId="9" fontId="29" fillId="0" borderId="2" xfId="0" applyNumberFormat="1" applyFont="1" applyBorder="1" applyAlignment="1">
      <alignment horizontal="left"/>
    </xf>
    <xf numFmtId="0" fontId="17" fillId="0" borderId="2" xfId="0" applyFont="1" applyBorder="1"/>
    <xf numFmtId="0" fontId="17" fillId="0" borderId="2" xfId="19" applyFont="1" applyBorder="1" applyAlignment="1">
      <alignment horizontal="right"/>
    </xf>
    <xf numFmtId="0" fontId="17" fillId="0" borderId="4" xfId="19" applyFont="1" applyBorder="1" applyAlignment="1">
      <alignment horizontal="right"/>
    </xf>
    <xf numFmtId="0" fontId="17" fillId="0" borderId="3" xfId="19" applyFont="1" applyBorder="1" applyAlignment="1">
      <alignment horizontal="right"/>
    </xf>
    <xf numFmtId="0" fontId="17" fillId="0" borderId="12" xfId="19" applyFont="1" applyBorder="1" applyAlignment="1">
      <alignment horizontal="right"/>
    </xf>
    <xf numFmtId="0" fontId="20" fillId="0" borderId="0" xfId="0" applyFont="1"/>
    <xf numFmtId="169" fontId="27" fillId="16" borderId="2" xfId="0" applyNumberFormat="1" applyFont="1" applyFill="1" applyBorder="1"/>
    <xf numFmtId="169" fontId="23" fillId="0" borderId="3" xfId="0" applyNumberFormat="1" applyFont="1" applyBorder="1"/>
    <xf numFmtId="169" fontId="20" fillId="0" borderId="2" xfId="0" applyNumberFormat="1" applyFont="1" applyBorder="1" applyAlignment="1">
      <alignment horizontal="right"/>
    </xf>
    <xf numFmtId="169" fontId="23" fillId="10" borderId="2" xfId="0" applyNumberFormat="1" applyFont="1" applyFill="1" applyBorder="1" applyAlignment="1">
      <alignment horizontal="right"/>
    </xf>
    <xf numFmtId="176" fontId="28" fillId="0" borderId="2" xfId="0" applyNumberFormat="1" applyFont="1" applyBorder="1"/>
    <xf numFmtId="0" fontId="23" fillId="16" borderId="2" xfId="0" applyFont="1" applyFill="1" applyBorder="1"/>
    <xf numFmtId="0" fontId="19" fillId="0" borderId="9" xfId="0" applyFont="1" applyBorder="1" applyAlignment="1">
      <alignment wrapText="1"/>
    </xf>
    <xf numFmtId="0" fontId="16" fillId="15" borderId="2" xfId="0" applyFont="1" applyFill="1" applyBorder="1"/>
    <xf numFmtId="0" fontId="35" fillId="0" borderId="2" xfId="0" applyFont="1" applyBorder="1"/>
    <xf numFmtId="0" fontId="34" fillId="0" borderId="2" xfId="0" applyFont="1" applyBorder="1"/>
    <xf numFmtId="0" fontId="35" fillId="0" borderId="8" xfId="0" applyFont="1" applyBorder="1"/>
    <xf numFmtId="0" fontId="35" fillId="0" borderId="9" xfId="0" applyFont="1" applyBorder="1"/>
    <xf numFmtId="0" fontId="35" fillId="0" borderId="10" xfId="0" applyFont="1" applyBorder="1"/>
    <xf numFmtId="0" fontId="32" fillId="0" borderId="2" xfId="0" applyFont="1" applyBorder="1"/>
    <xf numFmtId="0" fontId="33" fillId="0" borderId="2" xfId="0" applyFont="1" applyBorder="1"/>
    <xf numFmtId="0" fontId="27" fillId="18" borderId="2" xfId="0" applyFont="1" applyFill="1" applyBorder="1"/>
    <xf numFmtId="0" fontId="34" fillId="0" borderId="0" xfId="0" applyFont="1"/>
    <xf numFmtId="0" fontId="27" fillId="17" borderId="2" xfId="0" applyFont="1" applyFill="1" applyBorder="1"/>
    <xf numFmtId="0" fontId="27" fillId="0" borderId="7" xfId="0" applyFont="1" applyBorder="1"/>
    <xf numFmtId="0" fontId="27" fillId="0" borderId="11" xfId="0" applyFont="1" applyBorder="1"/>
    <xf numFmtId="0" fontId="27" fillId="0" borderId="3" xfId="0" applyFont="1" applyBorder="1"/>
    <xf numFmtId="0" fontId="27" fillId="0" borderId="12" xfId="0" applyFont="1" applyBorder="1"/>
    <xf numFmtId="0" fontId="35" fillId="0" borderId="2" xfId="0" applyFont="1" applyBorder="1" applyAlignment="1">
      <alignment horizontal="center" vertical="top"/>
    </xf>
    <xf numFmtId="0" fontId="35" fillId="0" borderId="2" xfId="0" applyFont="1" applyBorder="1" applyAlignment="1">
      <alignment horizontal="center" vertical="top" wrapText="1"/>
    </xf>
    <xf numFmtId="177" fontId="27" fillId="0" borderId="2" xfId="1" applyNumberFormat="1" applyFont="1" applyBorder="1"/>
    <xf numFmtId="0" fontId="32" fillId="0" borderId="2" xfId="0" applyFont="1" applyBorder="1" applyAlignment="1">
      <alignment horizontal="center" vertical="top"/>
    </xf>
    <xf numFmtId="0" fontId="32" fillId="0" borderId="2" xfId="0" applyFont="1" applyBorder="1" applyAlignment="1">
      <alignment horizontal="center" vertical="top" wrapText="1"/>
    </xf>
    <xf numFmtId="168" fontId="28" fillId="0" borderId="2" xfId="1" applyFont="1" applyBorder="1"/>
    <xf numFmtId="177" fontId="28" fillId="0" borderId="2" xfId="1" applyNumberFormat="1" applyFont="1" applyBorder="1"/>
    <xf numFmtId="0" fontId="27" fillId="0" borderId="0" xfId="0" applyFont="1" applyAlignment="1">
      <alignment wrapText="1"/>
    </xf>
    <xf numFmtId="0" fontId="35" fillId="0" borderId="0" xfId="0" applyFont="1"/>
    <xf numFmtId="0" fontId="35" fillId="0" borderId="2" xfId="0" applyFont="1" applyBorder="1" applyAlignment="1">
      <alignment wrapText="1"/>
    </xf>
    <xf numFmtId="177" fontId="27" fillId="0" borderId="2" xfId="0" applyNumberFormat="1" applyFont="1" applyBorder="1"/>
    <xf numFmtId="177" fontId="27" fillId="0" borderId="0" xfId="0" applyNumberFormat="1" applyFont="1"/>
    <xf numFmtId="0" fontId="36" fillId="20" borderId="0" xfId="0" applyFont="1" applyFill="1"/>
    <xf numFmtId="14" fontId="27" fillId="21" borderId="0" xfId="0" applyNumberFormat="1" applyFont="1" applyFill="1"/>
    <xf numFmtId="0" fontId="27" fillId="21" borderId="0" xfId="0" applyFont="1" applyFill="1"/>
    <xf numFmtId="14" fontId="27" fillId="0" borderId="0" xfId="0" applyNumberFormat="1" applyFont="1"/>
    <xf numFmtId="0" fontId="27" fillId="0" borderId="0" xfId="0" pivotButton="1" applyFont="1"/>
    <xf numFmtId="0" fontId="27" fillId="0" borderId="0" xfId="0" applyFont="1" applyAlignment="1">
      <alignment horizontal="left"/>
    </xf>
    <xf numFmtId="0" fontId="27" fillId="0" borderId="9" xfId="0" applyFont="1" applyBorder="1" applyAlignment="1">
      <alignment horizontal="left" vertical="center"/>
    </xf>
    <xf numFmtId="178" fontId="27" fillId="0" borderId="2" xfId="16" applyNumberFormat="1" applyFont="1" applyBorder="1"/>
    <xf numFmtId="0" fontId="0" fillId="0" borderId="0" xfId="0" applyAlignment="1">
      <alignment wrapText="1"/>
    </xf>
    <xf numFmtId="0" fontId="27" fillId="0" borderId="9" xfId="0" applyFont="1" applyBorder="1" applyAlignment="1">
      <alignment horizontal="left" vertical="center" wrapText="1"/>
    </xf>
    <xf numFmtId="14" fontId="27" fillId="0" borderId="2" xfId="0" quotePrefix="1" applyNumberFormat="1" applyFont="1" applyBorder="1"/>
    <xf numFmtId="181" fontId="28" fillId="0" borderId="2" xfId="0" applyNumberFormat="1" applyFont="1" applyBorder="1"/>
    <xf numFmtId="180" fontId="28" fillId="0" borderId="2" xfId="0" applyNumberFormat="1" applyFont="1" applyBorder="1"/>
    <xf numFmtId="179" fontId="28" fillId="0" borderId="2" xfId="16" applyNumberFormat="1" applyFont="1" applyBorder="1"/>
    <xf numFmtId="0" fontId="27" fillId="0" borderId="8" xfId="0" applyFont="1" applyBorder="1"/>
    <xf numFmtId="0" fontId="27" fillId="0" borderId="10" xfId="0" applyFont="1" applyBorder="1"/>
    <xf numFmtId="0" fontId="33" fillId="0" borderId="0" xfId="0" applyFont="1"/>
    <xf numFmtId="0" fontId="33" fillId="14" borderId="2" xfId="0" applyFont="1" applyFill="1" applyBorder="1"/>
    <xf numFmtId="169" fontId="29" fillId="0" borderId="2" xfId="0" applyNumberFormat="1" applyFont="1" applyBorder="1"/>
    <xf numFmtId="169" fontId="27" fillId="21" borderId="0" xfId="0" applyNumberFormat="1" applyFont="1" applyFill="1"/>
    <xf numFmtId="0" fontId="21" fillId="0" borderId="0" xfId="2"/>
    <xf numFmtId="0" fontId="38" fillId="0" borderId="0" xfId="0" applyFont="1"/>
    <xf numFmtId="0" fontId="39" fillId="0" borderId="0" xfId="0" applyFont="1" applyAlignment="1">
      <alignment horizontal="center"/>
    </xf>
    <xf numFmtId="0" fontId="38" fillId="0" borderId="0" xfId="0" applyFont="1" applyAlignment="1">
      <alignment horizontal="center"/>
    </xf>
    <xf numFmtId="5" fontId="38" fillId="0" borderId="0" xfId="0" applyNumberFormat="1" applyFont="1"/>
    <xf numFmtId="49" fontId="38" fillId="0" borderId="0" xfId="0" applyNumberFormat="1" applyFont="1" applyAlignment="1">
      <alignment horizontal="center"/>
    </xf>
    <xf numFmtId="0" fontId="27" fillId="0" borderId="0" xfId="0" applyFont="1" applyAlignment="1">
      <alignment horizontal="center"/>
    </xf>
    <xf numFmtId="0" fontId="32" fillId="14" borderId="2" xfId="0" applyFont="1" applyFill="1" applyBorder="1"/>
    <xf numFmtId="0" fontId="27" fillId="0" borderId="0" xfId="0" quotePrefix="1" applyFont="1"/>
    <xf numFmtId="0" fontId="28" fillId="14" borderId="2" xfId="0" applyFont="1" applyFill="1" applyBorder="1"/>
    <xf numFmtId="181" fontId="27" fillId="0" borderId="2" xfId="0" applyNumberFormat="1" applyFont="1" applyBorder="1"/>
    <xf numFmtId="185" fontId="27" fillId="0" borderId="2" xfId="0" applyNumberFormat="1" applyFont="1" applyBorder="1"/>
    <xf numFmtId="185" fontId="27" fillId="14" borderId="2" xfId="0" applyNumberFormat="1" applyFont="1" applyFill="1" applyBorder="1"/>
    <xf numFmtId="186" fontId="27" fillId="14" borderId="2" xfId="0" applyNumberFormat="1" applyFont="1" applyFill="1" applyBorder="1"/>
    <xf numFmtId="185" fontId="33" fillId="14" borderId="2" xfId="0" applyNumberFormat="1" applyFont="1" applyFill="1" applyBorder="1"/>
    <xf numFmtId="186" fontId="33" fillId="14" borderId="2" xfId="0" applyNumberFormat="1" applyFont="1" applyFill="1" applyBorder="1"/>
    <xf numFmtId="0" fontId="29" fillId="0" borderId="25" xfId="0" applyFont="1" applyBorder="1" applyAlignment="1">
      <alignment wrapText="1"/>
    </xf>
    <xf numFmtId="0" fontId="29" fillId="0" borderId="26" xfId="0" applyFont="1" applyBorder="1"/>
    <xf numFmtId="0" fontId="29" fillId="0" borderId="27" xfId="0" applyFont="1" applyBorder="1"/>
    <xf numFmtId="0" fontId="27" fillId="0" borderId="15" xfId="0" applyFont="1" applyBorder="1"/>
    <xf numFmtId="169" fontId="27" fillId="0" borderId="15" xfId="0" applyNumberFormat="1" applyFont="1" applyBorder="1"/>
    <xf numFmtId="169" fontId="27" fillId="0" borderId="16" xfId="0" applyNumberFormat="1" applyFont="1" applyBorder="1"/>
    <xf numFmtId="169" fontId="27" fillId="0" borderId="18" xfId="0" applyNumberFormat="1" applyFont="1" applyBorder="1"/>
    <xf numFmtId="0" fontId="27" fillId="0" borderId="20" xfId="0" applyFont="1" applyBorder="1"/>
    <xf numFmtId="169" fontId="27" fillId="0" borderId="20" xfId="0" applyNumberFormat="1" applyFont="1" applyBorder="1"/>
    <xf numFmtId="169" fontId="27" fillId="0" borderId="21" xfId="0" applyNumberFormat="1" applyFont="1" applyBorder="1"/>
    <xf numFmtId="0" fontId="40" fillId="0" borderId="2" xfId="0" applyFont="1" applyBorder="1"/>
    <xf numFmtId="169" fontId="27" fillId="22" borderId="2" xfId="0" applyNumberFormat="1" applyFont="1" applyFill="1" applyBorder="1"/>
    <xf numFmtId="0" fontId="27" fillId="22" borderId="2" xfId="0" applyFont="1" applyFill="1" applyBorder="1"/>
    <xf numFmtId="0" fontId="27" fillId="14" borderId="0" xfId="0" applyFont="1" applyFill="1"/>
    <xf numFmtId="0" fontId="41" fillId="0" borderId="0" xfId="0" applyFont="1"/>
    <xf numFmtId="0" fontId="42" fillId="0" borderId="0" xfId="0" applyFont="1" applyAlignment="1">
      <alignment horizontal="right"/>
    </xf>
    <xf numFmtId="0" fontId="42" fillId="0" borderId="0" xfId="0" applyFont="1"/>
    <xf numFmtId="0" fontId="41" fillId="27" borderId="2" xfId="0" applyFont="1" applyFill="1" applyBorder="1" applyAlignment="1">
      <alignment horizontal="center"/>
    </xf>
    <xf numFmtId="0" fontId="41" fillId="0" borderId="2" xfId="0" applyFont="1" applyBorder="1"/>
    <xf numFmtId="0" fontId="41" fillId="14" borderId="2" xfId="0" applyFont="1" applyFill="1" applyBorder="1"/>
    <xf numFmtId="0" fontId="43" fillId="0" borderId="0" xfId="0" applyFont="1"/>
    <xf numFmtId="0" fontId="33" fillId="0" borderId="0" xfId="0" applyFont="1" applyAlignment="1">
      <alignment horizontal="left" vertical="top"/>
    </xf>
    <xf numFmtId="0" fontId="27" fillId="0" borderId="0" xfId="0" applyFont="1" applyAlignment="1">
      <alignment horizontal="left" vertical="top"/>
    </xf>
    <xf numFmtId="0" fontId="32" fillId="0" borderId="0" xfId="0" applyFont="1"/>
    <xf numFmtId="0" fontId="27" fillId="0" borderId="0" xfId="0" applyFont="1" applyAlignment="1">
      <alignment vertical="top"/>
    </xf>
    <xf numFmtId="0" fontId="27" fillId="0" borderId="28" xfId="0" applyFont="1" applyBorder="1"/>
    <xf numFmtId="0" fontId="27" fillId="24" borderId="0" xfId="0" applyFont="1" applyFill="1"/>
    <xf numFmtId="0" fontId="27" fillId="25" borderId="0" xfId="0" applyFont="1" applyFill="1"/>
    <xf numFmtId="0" fontId="27" fillId="26" borderId="0" xfId="0" applyFont="1" applyFill="1"/>
    <xf numFmtId="0" fontId="44" fillId="14" borderId="2" xfId="0" applyFont="1" applyFill="1" applyBorder="1"/>
    <xf numFmtId="0" fontId="0" fillId="17" borderId="0" xfId="0" applyFill="1"/>
    <xf numFmtId="0" fontId="0" fillId="28" borderId="0" xfId="0" applyFill="1"/>
    <xf numFmtId="9" fontId="41" fillId="28" borderId="0" xfId="0" applyNumberFormat="1" applyFont="1" applyFill="1"/>
    <xf numFmtId="0" fontId="38" fillId="0" borderId="0" xfId="0" applyFont="1" applyAlignment="1">
      <alignment horizontal="right"/>
    </xf>
    <xf numFmtId="0" fontId="27" fillId="17" borderId="0" xfId="0" applyFont="1" applyFill="1"/>
    <xf numFmtId="0" fontId="34" fillId="14" borderId="2" xfId="0" applyFont="1" applyFill="1" applyBorder="1"/>
    <xf numFmtId="0" fontId="27" fillId="0" borderId="30" xfId="0" applyFont="1" applyBorder="1"/>
    <xf numFmtId="0" fontId="33" fillId="17" borderId="0" xfId="0" applyFont="1" applyFill="1"/>
    <xf numFmtId="0" fontId="34" fillId="17" borderId="0" xfId="0" applyFont="1" applyFill="1"/>
    <xf numFmtId="0" fontId="34" fillId="17" borderId="2" xfId="0" applyFont="1" applyFill="1" applyBorder="1"/>
    <xf numFmtId="9" fontId="27" fillId="0" borderId="0" xfId="0" applyNumberFormat="1" applyFont="1"/>
    <xf numFmtId="187" fontId="27" fillId="0" borderId="2" xfId="0" applyNumberFormat="1" applyFont="1" applyBorder="1"/>
    <xf numFmtId="186" fontId="27" fillId="0" borderId="0" xfId="0" applyNumberFormat="1" applyFont="1"/>
    <xf numFmtId="186" fontId="27" fillId="14" borderId="0" xfId="0" applyNumberFormat="1" applyFont="1" applyFill="1"/>
    <xf numFmtId="0" fontId="27" fillId="0" borderId="13" xfId="0" applyFont="1" applyBorder="1"/>
    <xf numFmtId="0" fontId="27" fillId="23" borderId="2" xfId="0" applyFont="1" applyFill="1" applyBorder="1"/>
    <xf numFmtId="0" fontId="30" fillId="17" borderId="2" xfId="0" applyFont="1" applyFill="1" applyBorder="1" applyAlignment="1">
      <alignment horizontal="centerContinuous"/>
    </xf>
    <xf numFmtId="0" fontId="27" fillId="30" borderId="0" xfId="0" applyFont="1" applyFill="1"/>
    <xf numFmtId="0" fontId="27" fillId="0" borderId="9" xfId="0" applyFont="1" applyBorder="1" applyAlignment="1">
      <alignment wrapText="1"/>
    </xf>
    <xf numFmtId="0" fontId="0" fillId="31" borderId="0" xfId="0" applyFill="1"/>
    <xf numFmtId="14" fontId="27" fillId="14" borderId="2" xfId="0" applyNumberFormat="1" applyFont="1" applyFill="1" applyBorder="1"/>
    <xf numFmtId="169" fontId="33" fillId="16" borderId="2" xfId="0" applyNumberFormat="1" applyFont="1" applyFill="1" applyBorder="1"/>
    <xf numFmtId="169" fontId="33" fillId="15" borderId="2" xfId="16" applyNumberFormat="1" applyFont="1" applyFill="1" applyBorder="1"/>
    <xf numFmtId="169" fontId="27" fillId="15" borderId="2" xfId="0" applyNumberFormat="1" applyFont="1" applyFill="1" applyBorder="1"/>
    <xf numFmtId="9" fontId="0" fillId="28" borderId="0" xfId="0" applyNumberFormat="1" applyFill="1"/>
    <xf numFmtId="0" fontId="29" fillId="0" borderId="8" xfId="0" applyFont="1" applyBorder="1"/>
    <xf numFmtId="0" fontId="29" fillId="0" borderId="9" xfId="0" applyFont="1" applyBorder="1"/>
    <xf numFmtId="0" fontId="29" fillId="0" borderId="10" xfId="0" applyFont="1" applyBorder="1"/>
    <xf numFmtId="0" fontId="29" fillId="0" borderId="31" xfId="0" applyFont="1" applyBorder="1"/>
    <xf numFmtId="2" fontId="27" fillId="0" borderId="0" xfId="0" applyNumberFormat="1" applyFont="1"/>
    <xf numFmtId="167" fontId="27" fillId="0" borderId="0" xfId="0" applyNumberFormat="1" applyFont="1"/>
    <xf numFmtId="0" fontId="27" fillId="17" borderId="2" xfId="0" quotePrefix="1" applyFont="1" applyFill="1" applyBorder="1"/>
    <xf numFmtId="0" fontId="27" fillId="32" borderId="2" xfId="0" applyFont="1" applyFill="1" applyBorder="1"/>
    <xf numFmtId="16" fontId="27" fillId="32" borderId="2" xfId="0" applyNumberFormat="1" applyFont="1" applyFill="1" applyBorder="1"/>
    <xf numFmtId="0" fontId="27" fillId="32" borderId="2" xfId="1" applyNumberFormat="1" applyFont="1" applyFill="1" applyBorder="1"/>
    <xf numFmtId="0" fontId="27" fillId="17" borderId="2" xfId="30" applyNumberFormat="1" applyFont="1" applyFill="1" applyBorder="1"/>
    <xf numFmtId="188" fontId="27" fillId="17" borderId="2" xfId="0" applyNumberFormat="1" applyFont="1" applyFill="1" applyBorder="1"/>
    <xf numFmtId="189" fontId="27" fillId="17" borderId="2" xfId="0" applyNumberFormat="1" applyFont="1" applyFill="1" applyBorder="1"/>
    <xf numFmtId="0" fontId="33" fillId="17" borderId="2" xfId="0" applyFont="1" applyFill="1" applyBorder="1"/>
    <xf numFmtId="10" fontId="27" fillId="0" borderId="0" xfId="0" applyNumberFormat="1" applyFont="1"/>
    <xf numFmtId="0" fontId="29" fillId="18" borderId="0" xfId="0" applyFont="1" applyFill="1"/>
    <xf numFmtId="0" fontId="31" fillId="0" borderId="0" xfId="0" applyFont="1"/>
    <xf numFmtId="0" fontId="47" fillId="0" borderId="0" xfId="0" applyFont="1"/>
    <xf numFmtId="0" fontId="27" fillId="19" borderId="0" xfId="0" applyFont="1" applyFill="1"/>
    <xf numFmtId="0" fontId="27" fillId="0" borderId="0" xfId="0" applyFont="1" applyAlignment="1">
      <alignment horizontal="right"/>
    </xf>
    <xf numFmtId="168" fontId="27" fillId="0" borderId="0" xfId="1" applyFont="1"/>
    <xf numFmtId="9" fontId="27" fillId="0" borderId="0" xfId="30" applyFont="1"/>
    <xf numFmtId="182" fontId="27" fillId="0" borderId="0" xfId="29" applyNumberFormat="1" applyFont="1"/>
    <xf numFmtId="183" fontId="27" fillId="0" borderId="0" xfId="0" applyNumberFormat="1" applyFont="1"/>
    <xf numFmtId="0" fontId="27" fillId="0" borderId="0" xfId="0" applyFont="1">
      <extLst>
        <ext xmlns:xfpb="http://schemas.microsoft.com/office/spreadsheetml/2022/featurepropertybag" uri="{C7286773-470A-42A8-94C5-96B5CB345126}">
          <xfpb:xfComplement i="0"/>
        </ext>
      </extLst>
    </xf>
    <xf numFmtId="1" fontId="29" fillId="0" borderId="2" xfId="0" applyNumberFormat="1" applyFont="1" applyBorder="1"/>
    <xf numFmtId="1" fontId="27" fillId="14" borderId="2" xfId="0" applyNumberFormat="1" applyFont="1" applyFill="1" applyBorder="1"/>
    <xf numFmtId="0" fontId="45" fillId="17" borderId="4" xfId="0" applyFont="1" applyFill="1" applyBorder="1"/>
    <xf numFmtId="0" fontId="37" fillId="17" borderId="13" xfId="0" applyFont="1" applyFill="1" applyBorder="1"/>
    <xf numFmtId="0" fontId="45" fillId="17" borderId="13" xfId="0" applyFont="1" applyFill="1" applyBorder="1"/>
    <xf numFmtId="0" fontId="37" fillId="17" borderId="7" xfId="0" applyFont="1" applyFill="1" applyBorder="1"/>
    <xf numFmtId="169" fontId="27" fillId="0" borderId="3" xfId="0" applyNumberFormat="1" applyFont="1" applyBorder="1"/>
    <xf numFmtId="191" fontId="27" fillId="0" borderId="2" xfId="0" applyNumberFormat="1" applyFont="1" applyBorder="1"/>
    <xf numFmtId="191" fontId="27" fillId="0" borderId="3" xfId="0" applyNumberFormat="1" applyFont="1" applyBorder="1"/>
    <xf numFmtId="0" fontId="23" fillId="10" borderId="2" xfId="0" applyFont="1" applyFill="1" applyBorder="1" applyAlignment="1">
      <alignment horizontal="left"/>
    </xf>
    <xf numFmtId="0" fontId="20" fillId="0" borderId="2" xfId="0" applyFont="1" applyBorder="1" applyAlignment="1">
      <alignment horizontal="left"/>
    </xf>
    <xf numFmtId="0" fontId="28" fillId="0" borderId="0" xfId="0" applyFont="1" applyAlignment="1">
      <alignment horizontal="right"/>
    </xf>
    <xf numFmtId="0" fontId="28" fillId="0" borderId="0" xfId="0" applyFont="1"/>
    <xf numFmtId="0" fontId="27" fillId="27" borderId="2" xfId="0" applyFont="1" applyFill="1" applyBorder="1"/>
    <xf numFmtId="0" fontId="27" fillId="27" borderId="2" xfId="0" applyFont="1" applyFill="1" applyBorder="1" applyAlignment="1">
      <alignment horizontal="center"/>
    </xf>
    <xf numFmtId="2" fontId="27" fillId="14" borderId="2" xfId="0" applyNumberFormat="1" applyFont="1" applyFill="1" applyBorder="1"/>
    <xf numFmtId="2" fontId="27" fillId="0" borderId="2" xfId="0" applyNumberFormat="1" applyFont="1" applyBorder="1"/>
    <xf numFmtId="1" fontId="27" fillId="0" borderId="2" xfId="0" applyNumberFormat="1" applyFont="1" applyBorder="1"/>
    <xf numFmtId="190" fontId="28" fillId="0" borderId="2" xfId="0" applyNumberFormat="1" applyFont="1" applyBorder="1"/>
    <xf numFmtId="0" fontId="27" fillId="14" borderId="2" xfId="16" applyFont="1" applyFill="1" applyBorder="1"/>
    <xf numFmtId="169" fontId="33" fillId="10" borderId="2" xfId="0" applyNumberFormat="1" applyFont="1" applyFill="1" applyBorder="1"/>
    <xf numFmtId="44" fontId="27" fillId="15" borderId="2" xfId="0" applyNumberFormat="1" applyFont="1" applyFill="1" applyBorder="1"/>
    <xf numFmtId="9" fontId="41" fillId="28" borderId="2" xfId="0" applyNumberFormat="1" applyFont="1" applyFill="1" applyBorder="1"/>
    <xf numFmtId="0" fontId="28" fillId="0" borderId="2" xfId="0" applyFont="1" applyBorder="1" applyAlignment="1">
      <alignment wrapText="1"/>
    </xf>
    <xf numFmtId="22" fontId="27" fillId="14" borderId="2" xfId="0" applyNumberFormat="1" applyFont="1" applyFill="1" applyBorder="1"/>
    <xf numFmtId="0" fontId="27" fillId="0" borderId="2" xfId="0" quotePrefix="1" applyFont="1" applyBorder="1" applyAlignment="1">
      <alignment wrapText="1"/>
    </xf>
    <xf numFmtId="169" fontId="27" fillId="14" borderId="0" xfId="0" applyNumberFormat="1" applyFont="1" applyFill="1"/>
    <xf numFmtId="0" fontId="29" fillId="0" borderId="28" xfId="0" applyFont="1" applyBorder="1"/>
    <xf numFmtId="1" fontId="28" fillId="0" borderId="2" xfId="0" applyNumberFormat="1" applyFont="1" applyBorder="1"/>
    <xf numFmtId="0" fontId="29" fillId="27" borderId="2" xfId="0" applyFont="1" applyFill="1" applyBorder="1" applyAlignment="1">
      <alignment horizontal="left" wrapText="1"/>
    </xf>
    <xf numFmtId="0" fontId="32" fillId="27" borderId="29" xfId="0" applyFont="1" applyFill="1" applyBorder="1" applyAlignment="1">
      <alignment horizontal="left" wrapText="1"/>
    </xf>
    <xf numFmtId="0" fontId="29" fillId="0" borderId="0" xfId="0" applyFont="1" applyAlignment="1">
      <alignment horizontal="left" wrapText="1"/>
    </xf>
    <xf numFmtId="192" fontId="27" fillId="0" borderId="0" xfId="0" applyNumberFormat="1" applyFont="1"/>
    <xf numFmtId="181" fontId="27" fillId="14" borderId="2" xfId="0" applyNumberFormat="1" applyFont="1" applyFill="1" applyBorder="1"/>
    <xf numFmtId="185" fontId="28" fillId="0" borderId="2" xfId="0" applyNumberFormat="1" applyFont="1" applyBorder="1"/>
    <xf numFmtId="186" fontId="28" fillId="0" borderId="2" xfId="0" applyNumberFormat="1" applyFont="1" applyBorder="1"/>
    <xf numFmtId="0" fontId="28" fillId="22" borderId="4" xfId="0" applyFont="1" applyFill="1" applyBorder="1"/>
    <xf numFmtId="0" fontId="28" fillId="22" borderId="12" xfId="0" applyFont="1" applyFill="1" applyBorder="1"/>
    <xf numFmtId="0" fontId="33" fillId="10" borderId="2" xfId="0" applyFont="1" applyFill="1" applyBorder="1"/>
    <xf numFmtId="14" fontId="27" fillId="14" borderId="0" xfId="0" applyNumberFormat="1" applyFont="1" applyFill="1"/>
    <xf numFmtId="9" fontId="28" fillId="14" borderId="2" xfId="30" applyFont="1" applyFill="1" applyBorder="1"/>
    <xf numFmtId="169" fontId="28" fillId="14" borderId="2" xfId="0" applyNumberFormat="1" applyFont="1" applyFill="1" applyBorder="1"/>
    <xf numFmtId="0" fontId="29" fillId="14" borderId="2" xfId="0" applyFont="1" applyFill="1" applyBorder="1"/>
    <xf numFmtId="176" fontId="33" fillId="14" borderId="2" xfId="0" applyNumberFormat="1" applyFont="1" applyFill="1" applyBorder="1"/>
    <xf numFmtId="0" fontId="49" fillId="0" borderId="0" xfId="0" applyFont="1"/>
    <xf numFmtId="0" fontId="28" fillId="22" borderId="2" xfId="0" applyFont="1" applyFill="1" applyBorder="1"/>
    <xf numFmtId="0" fontId="29" fillId="17" borderId="0" xfId="0" applyFont="1" applyFill="1"/>
    <xf numFmtId="0" fontId="29" fillId="17" borderId="2" xfId="0" applyFont="1" applyFill="1" applyBorder="1"/>
    <xf numFmtId="0" fontId="28" fillId="17" borderId="2" xfId="0" applyFont="1" applyFill="1" applyBorder="1"/>
    <xf numFmtId="9" fontId="29" fillId="0" borderId="2" xfId="0" applyNumberFormat="1" applyFont="1" applyBorder="1"/>
    <xf numFmtId="184" fontId="29" fillId="0" borderId="2" xfId="1" applyNumberFormat="1" applyFont="1" applyBorder="1"/>
    <xf numFmtId="184" fontId="28" fillId="0" borderId="2" xfId="1" applyNumberFormat="1" applyFont="1" applyBorder="1"/>
    <xf numFmtId="184" fontId="27" fillId="14" borderId="2" xfId="1" applyNumberFormat="1" applyFont="1" applyFill="1" applyBorder="1"/>
    <xf numFmtId="0" fontId="33" fillId="17" borderId="0" xfId="0" applyFont="1" applyFill="1" applyAlignment="1">
      <alignment horizontal="left"/>
    </xf>
    <xf numFmtId="0" fontId="27" fillId="17" borderId="0" xfId="0" applyFont="1" applyFill="1" applyAlignment="1">
      <alignment horizontal="center" vertical="center" wrapText="1"/>
    </xf>
    <xf numFmtId="0" fontId="27" fillId="17" borderId="0" xfId="0" applyFont="1" applyFill="1" applyAlignment="1">
      <alignment horizontal="center" wrapText="1"/>
    </xf>
    <xf numFmtId="0" fontId="29" fillId="17" borderId="4" xfId="0" applyFont="1" applyFill="1" applyBorder="1" applyAlignment="1">
      <alignment horizontal="center"/>
    </xf>
    <xf numFmtId="0" fontId="29" fillId="17" borderId="7" xfId="0" applyFont="1" applyFill="1" applyBorder="1" applyAlignment="1">
      <alignment horizontal="center"/>
    </xf>
    <xf numFmtId="0" fontId="29" fillId="0" borderId="2" xfId="0" applyFont="1" applyBorder="1" applyAlignment="1">
      <alignment horizontal="center" wrapText="1"/>
    </xf>
    <xf numFmtId="0" fontId="29" fillId="0" borderId="2" xfId="0" applyFont="1" applyBorder="1" applyAlignment="1">
      <alignment horizontal="left"/>
    </xf>
    <xf numFmtId="0" fontId="27" fillId="17" borderId="0" xfId="0" applyFont="1" applyFill="1" applyAlignment="1">
      <alignment horizontal="left" wrapText="1"/>
    </xf>
    <xf numFmtId="0" fontId="29" fillId="0" borderId="30" xfId="0" applyFont="1" applyBorder="1" applyAlignment="1">
      <alignment horizontal="right"/>
    </xf>
    <xf numFmtId="0" fontId="29" fillId="0" borderId="11" xfId="0" applyFont="1" applyBorder="1" applyAlignment="1">
      <alignment horizontal="right"/>
    </xf>
    <xf numFmtId="0" fontId="19" fillId="0" borderId="2" xfId="0" applyFont="1" applyBorder="1" applyAlignment="1">
      <alignment horizontal="center"/>
    </xf>
    <xf numFmtId="0" fontId="19" fillId="0" borderId="2" xfId="0" applyFont="1" applyBorder="1" applyAlignment="1">
      <alignment horizontal="center" wrapText="1"/>
    </xf>
    <xf numFmtId="0" fontId="27" fillId="29" borderId="0" xfId="0" applyFont="1" applyFill="1" applyAlignment="1">
      <alignment horizontal="center" vertical="center" wrapText="1"/>
    </xf>
    <xf numFmtId="0" fontId="29" fillId="0" borderId="2" xfId="16" applyFont="1" applyBorder="1" applyAlignment="1">
      <alignment horizontal="center" vertical="center" wrapText="1"/>
    </xf>
    <xf numFmtId="0" fontId="29" fillId="0" borderId="2" xfId="0" applyFont="1" applyBorder="1" applyAlignment="1">
      <alignment horizontal="center" vertical="center"/>
    </xf>
    <xf numFmtId="0" fontId="29" fillId="0" borderId="2" xfId="16" applyFont="1" applyBorder="1" applyAlignment="1">
      <alignment horizontal="center" vertical="center"/>
    </xf>
    <xf numFmtId="0" fontId="0" fillId="0" borderId="0" xfId="0" applyAlignment="1">
      <alignment horizontal="left" wrapText="1"/>
    </xf>
    <xf numFmtId="0" fontId="45" fillId="17" borderId="0" xfId="0" applyFont="1" applyFill="1" applyAlignment="1">
      <alignment horizontal="center" wrapText="1"/>
    </xf>
    <xf numFmtId="0" fontId="0" fillId="17" borderId="0" xfId="0" applyFill="1" applyAlignment="1">
      <alignment horizontal="center" wrapText="1"/>
    </xf>
    <xf numFmtId="0" fontId="29" fillId="0" borderId="2" xfId="0" applyFont="1" applyBorder="1" applyAlignment="1">
      <alignment horizontal="center" vertical="center" wrapText="1"/>
    </xf>
    <xf numFmtId="169" fontId="27" fillId="0" borderId="4" xfId="0" applyNumberFormat="1" applyFont="1" applyBorder="1" applyAlignment="1">
      <alignment horizontal="right"/>
    </xf>
    <xf numFmtId="169" fontId="27" fillId="0" borderId="13" xfId="0" applyNumberFormat="1" applyFont="1" applyBorder="1" applyAlignment="1">
      <alignment horizontal="right"/>
    </xf>
    <xf numFmtId="169" fontId="27" fillId="0" borderId="7" xfId="0" applyNumberFormat="1" applyFont="1" applyBorder="1" applyAlignment="1">
      <alignment horizontal="right"/>
    </xf>
    <xf numFmtId="0" fontId="27" fillId="0" borderId="4" xfId="0" applyFont="1" applyBorder="1" applyAlignment="1">
      <alignment horizontal="center"/>
    </xf>
    <xf numFmtId="0" fontId="27" fillId="0" borderId="13" xfId="0" applyFont="1" applyBorder="1" applyAlignment="1">
      <alignment horizontal="center"/>
    </xf>
    <xf numFmtId="0" fontId="27" fillId="0" borderId="7" xfId="0" applyFont="1" applyBorder="1" applyAlignment="1">
      <alignment horizontal="center"/>
    </xf>
    <xf numFmtId="0" fontId="29" fillId="0" borderId="3" xfId="0" applyFont="1" applyBorder="1" applyAlignment="1">
      <alignment horizontal="center" vertical="center"/>
    </xf>
    <xf numFmtId="0" fontId="29" fillId="0" borderId="9" xfId="0" applyFont="1" applyBorder="1" applyAlignment="1">
      <alignment horizontal="center" vertical="center"/>
    </xf>
    <xf numFmtId="0" fontId="27" fillId="0" borderId="3" xfId="0" applyFont="1" applyBorder="1" applyAlignment="1">
      <alignment horizontal="left" vertical="center"/>
    </xf>
    <xf numFmtId="0" fontId="27" fillId="0" borderId="9" xfId="0" applyFont="1" applyBorder="1" applyAlignment="1">
      <alignment horizontal="left" vertical="center"/>
    </xf>
    <xf numFmtId="0" fontId="27" fillId="17" borderId="0" xfId="0" applyFont="1" applyFill="1" applyAlignment="1">
      <alignment horizontal="center"/>
    </xf>
    <xf numFmtId="0" fontId="29" fillId="0" borderId="4" xfId="0" applyFont="1" applyBorder="1" applyAlignment="1">
      <alignment horizontal="center"/>
    </xf>
    <xf numFmtId="0" fontId="29" fillId="0" borderId="13" xfId="0" applyFont="1" applyBorder="1" applyAlignment="1">
      <alignment horizontal="center"/>
    </xf>
    <xf numFmtId="0" fontId="29" fillId="0" borderId="7" xfId="0" applyFont="1" applyBorder="1" applyAlignment="1">
      <alignment horizontal="center"/>
    </xf>
    <xf numFmtId="0" fontId="29" fillId="0" borderId="2" xfId="0" applyFont="1" applyBorder="1" applyAlignment="1">
      <alignment horizontal="center"/>
    </xf>
    <xf numFmtId="0" fontId="23" fillId="29" borderId="0" xfId="0" applyFont="1" applyFill="1" applyAlignment="1">
      <alignment horizontal="center" vertical="center" wrapText="1"/>
    </xf>
    <xf numFmtId="0" fontId="23" fillId="17" borderId="0" xfId="0" applyFont="1" applyFill="1" applyAlignment="1">
      <alignment horizontal="center" wrapText="1"/>
    </xf>
    <xf numFmtId="0" fontId="23" fillId="17" borderId="0" xfId="0" applyFont="1" applyFill="1" applyAlignment="1">
      <alignment horizontal="center" vertical="center" wrapText="1"/>
    </xf>
    <xf numFmtId="0" fontId="29" fillId="0" borderId="2" xfId="0" applyFont="1" applyBorder="1" applyAlignment="1">
      <alignment horizontal="left" wrapText="1"/>
    </xf>
    <xf numFmtId="0" fontId="0" fillId="17" borderId="0" xfId="0" applyFill="1" applyAlignment="1">
      <alignment horizontal="center" vertical="center" wrapText="1"/>
    </xf>
    <xf numFmtId="0" fontId="29" fillId="0" borderId="14" xfId="0" applyFont="1" applyBorder="1" applyAlignment="1">
      <alignment horizontal="center" vertical="center" textRotation="90"/>
    </xf>
    <xf numFmtId="0" fontId="29" fillId="0" borderId="17" xfId="0" applyFont="1" applyBorder="1" applyAlignment="1">
      <alignment horizontal="center" vertical="center" textRotation="90"/>
    </xf>
    <xf numFmtId="0" fontId="29" fillId="0" borderId="19" xfId="0" applyFont="1" applyBorder="1" applyAlignment="1">
      <alignment horizontal="center" vertical="center" textRotation="90"/>
    </xf>
    <xf numFmtId="0" fontId="29" fillId="0" borderId="22" xfId="0" applyFont="1" applyBorder="1" applyAlignment="1">
      <alignment horizontal="center" vertical="center" textRotation="90"/>
    </xf>
    <xf numFmtId="0" fontId="29" fillId="0" borderId="23" xfId="0" applyFont="1" applyBorder="1" applyAlignment="1">
      <alignment horizontal="center" vertical="center" textRotation="90"/>
    </xf>
    <xf numFmtId="0" fontId="29" fillId="0" borderId="24" xfId="0" applyFont="1" applyBorder="1" applyAlignment="1">
      <alignment horizontal="center" vertical="center" textRotation="90"/>
    </xf>
    <xf numFmtId="0" fontId="23" fillId="0" borderId="2" xfId="0" applyFont="1" applyBorder="1" applyAlignment="1">
      <alignment horizontal="left"/>
    </xf>
    <xf numFmtId="0" fontId="17" fillId="0" borderId="2" xfId="0" applyFont="1" applyBorder="1" applyAlignment="1">
      <alignment horizontal="left" wrapText="1"/>
    </xf>
    <xf numFmtId="0" fontId="16" fillId="15" borderId="2" xfId="0" applyFont="1" applyFill="1" applyBorder="1" applyAlignment="1">
      <alignment horizontal="center"/>
    </xf>
    <xf numFmtId="0" fontId="18" fillId="0" borderId="2" xfId="0" applyFont="1" applyBorder="1" applyAlignment="1">
      <alignment horizontal="right"/>
    </xf>
    <xf numFmtId="0" fontId="16" fillId="0" borderId="2" xfId="0" applyFont="1" applyBorder="1" applyAlignment="1">
      <alignment horizontal="center"/>
    </xf>
    <xf numFmtId="0" fontId="16" fillId="17" borderId="0" xfId="0" applyFont="1" applyFill="1" applyAlignment="1">
      <alignment horizontal="center" vertical="center" wrapText="1"/>
    </xf>
    <xf numFmtId="0" fontId="16" fillId="29" borderId="0" xfId="0" applyFont="1" applyFill="1" applyAlignment="1">
      <alignment horizontal="center" vertical="center" wrapText="1"/>
    </xf>
    <xf numFmtId="0" fontId="27" fillId="17" borderId="0" xfId="0" quotePrefix="1" applyFont="1" applyFill="1" applyAlignment="1">
      <alignment horizontal="center" vertical="center" wrapText="1"/>
    </xf>
    <xf numFmtId="0" fontId="27" fillId="17" borderId="0" xfId="0" quotePrefix="1" applyFont="1" applyFill="1" applyAlignment="1">
      <alignment horizontal="center"/>
    </xf>
    <xf numFmtId="0" fontId="0" fillId="17" borderId="0" xfId="0" applyFill="1" applyAlignment="1">
      <alignment horizontal="center" vertical="center"/>
    </xf>
    <xf numFmtId="0" fontId="35" fillId="0" borderId="0" xfId="0" applyFont="1" applyAlignment="1">
      <alignment horizontal="center"/>
    </xf>
    <xf numFmtId="0" fontId="38" fillId="0" borderId="0" xfId="0" applyFont="1"/>
    <xf numFmtId="0" fontId="39" fillId="0" borderId="0" xfId="0" applyFont="1" applyAlignment="1">
      <alignment horizontal="center"/>
    </xf>
    <xf numFmtId="0" fontId="27" fillId="17" borderId="0" xfId="0" applyFont="1" applyFill="1" applyAlignment="1">
      <alignment horizontal="left"/>
    </xf>
    <xf numFmtId="0" fontId="0" fillId="19" borderId="0" xfId="0" applyFill="1" applyAlignment="1">
      <alignment horizontal="center" vertical="center" wrapText="1"/>
    </xf>
    <xf numFmtId="0" fontId="0" fillId="19" borderId="0" xfId="0" applyFill="1" applyAlignment="1">
      <alignment horizontal="center"/>
    </xf>
  </cellXfs>
  <cellStyles count="32">
    <cellStyle name="Accent 1 5" xfId="3" xr:uid="{00000000-0005-0000-0000-000006000000}"/>
    <cellStyle name="Accent 2 6" xfId="4" xr:uid="{00000000-0005-0000-0000-000007000000}"/>
    <cellStyle name="Accent 3 7" xfId="5" xr:uid="{00000000-0005-0000-0000-000008000000}"/>
    <cellStyle name="Accent 4" xfId="6" xr:uid="{00000000-0005-0000-0000-000009000000}"/>
    <cellStyle name="Bad 8" xfId="7" xr:uid="{00000000-0005-0000-0000-00000A000000}"/>
    <cellStyle name="Error 9" xfId="8" xr:uid="{00000000-0005-0000-0000-00000B000000}"/>
    <cellStyle name="Footnote 10" xfId="9" xr:uid="{00000000-0005-0000-0000-00000C000000}"/>
    <cellStyle name="Good 11" xfId="10" xr:uid="{00000000-0005-0000-0000-00000D000000}"/>
    <cellStyle name="Heading 1 12" xfId="11" xr:uid="{00000000-0005-0000-0000-00000E000000}"/>
    <cellStyle name="Heading 2 13" xfId="12" xr:uid="{00000000-0005-0000-0000-00000F000000}"/>
    <cellStyle name="Heading 3" xfId="13" xr:uid="{00000000-0005-0000-0000-000010000000}"/>
    <cellStyle name="Heading1" xfId="14" xr:uid="{00000000-0005-0000-0000-000011000000}"/>
    <cellStyle name="Hüperlink" xfId="2" builtinId="8"/>
    <cellStyle name="Koma" xfId="29" builtinId="3"/>
    <cellStyle name="Neutral 14" xfId="15" xr:uid="{00000000-0005-0000-0000-000012000000}"/>
    <cellStyle name="Normaallaad" xfId="0" builtinId="0"/>
    <cellStyle name="Normaallaad 2" xfId="16" xr:uid="{00000000-0005-0000-0000-000013000000}"/>
    <cellStyle name="Normaallaad 3" xfId="31" xr:uid="{320B89A7-7A26-4C10-8BE8-71DD28F94ADE}"/>
    <cellStyle name="Normal 2" xfId="17" xr:uid="{00000000-0005-0000-0000-000014000000}"/>
    <cellStyle name="Normal_horoskoop" xfId="18" xr:uid="{00000000-0005-0000-0000-000015000000}"/>
    <cellStyle name="Normal_kontroll 2" xfId="19" xr:uid="{00000000-0005-0000-0000-000016000000}"/>
    <cellStyle name="Note 15" xfId="20" xr:uid="{00000000-0005-0000-0000-000017000000}"/>
    <cellStyle name="Protsent" xfId="30" builtinId="5"/>
    <cellStyle name="Result" xfId="21" xr:uid="{00000000-0005-0000-0000-000018000000}"/>
    <cellStyle name="Result2" xfId="22" xr:uid="{00000000-0005-0000-0000-000019000000}"/>
    <cellStyle name="Status 16" xfId="23" xr:uid="{00000000-0005-0000-0000-00001A000000}"/>
    <cellStyle name="Text 17" xfId="24" xr:uid="{00000000-0005-0000-0000-00001B000000}"/>
    <cellStyle name="Valuuta" xfId="1" builtinId="4"/>
    <cellStyle name="Warning 18" xfId="25" xr:uid="{00000000-0005-0000-0000-00001C000000}"/>
    <cellStyle name="Yellow" xfId="26" xr:uid="{00000000-0005-0000-0000-00001D000000}"/>
    <cellStyle name="Денежный 2" xfId="27" xr:uid="{00000000-0005-0000-0000-00001E000000}"/>
    <cellStyle name="Обычный 2" xfId="28" xr:uid="{00000000-0005-0000-0000-00001F000000}"/>
  </cellStyles>
  <dxfs count="124">
    <dxf>
      <font>
        <sz val="12"/>
      </font>
    </dxf>
    <dxf>
      <font>
        <sz val="12"/>
      </font>
    </dxf>
    <dxf>
      <font>
        <sz val="12"/>
      </font>
    </dxf>
    <dxf>
      <font>
        <sz val="12"/>
      </font>
    </dxf>
    <dxf>
      <font>
        <sz val="12"/>
      </font>
    </dxf>
    <dxf>
      <font>
        <sz val="12"/>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numFmt numFmtId="0" formatCode="General"/>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name val="Times New Roman"/>
        <family val="1"/>
        <scheme val="none"/>
      </font>
      <border diagonalUp="0" diagonalDown="0" outline="0">
        <left style="thin">
          <color indexed="64"/>
        </left>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dxf>
    <dxf>
      <border outline="0">
        <bottom style="thin">
          <color indexed="64"/>
        </bottom>
      </border>
    </dxf>
    <dxf>
      <font>
        <b/>
        <i val="0"/>
        <strike val="0"/>
        <condense val="0"/>
        <extend val="0"/>
        <outline val="0"/>
        <shadow val="0"/>
        <u val="none"/>
        <vertAlign val="baseline"/>
        <sz val="12"/>
        <color theme="1"/>
        <name val="Times New Roman"/>
        <family val="1"/>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Times New Roman"/>
        <family val="1"/>
        <scheme val="none"/>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rgb="FF000000"/>
        <name val="Times New Roman"/>
        <family val="1"/>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rgb="FF000000"/>
        <name val="Times New Roman"/>
        <family val="1"/>
        <scheme val="none"/>
      </font>
    </dxf>
    <dxf>
      <border>
        <bottom style="thin">
          <color indexed="64"/>
        </bottom>
      </border>
    </dxf>
    <dxf>
      <font>
        <b val="0"/>
        <i val="0"/>
        <strike val="0"/>
        <condense val="0"/>
        <extend val="0"/>
        <outline val="0"/>
        <shadow val="0"/>
        <u val="none"/>
        <vertAlign val="baseline"/>
        <sz val="12"/>
        <color rgb="FF000000"/>
        <name val="Times New Roman"/>
        <family val="1"/>
        <scheme val="none"/>
      </font>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2"/>
        <color rgb="FF000000"/>
        <name val="Times New Roman"/>
        <family val="1"/>
        <charset val="1"/>
        <scheme val="none"/>
      </font>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rgb="FF000000"/>
        <name val="Times New Roman"/>
        <family val="1"/>
        <charset val="1"/>
        <scheme val="none"/>
      </font>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rgb="FF000000"/>
        <name val="Times New Roman"/>
        <family val="1"/>
        <charset val="1"/>
        <scheme val="none"/>
      </font>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rgb="FF000000"/>
        <name val="Times New Roman"/>
        <family val="1"/>
        <charset val="1"/>
        <scheme val="none"/>
      </font>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rgb="FF000000"/>
        <name val="Times New Roman"/>
        <family val="1"/>
        <charset val="1"/>
        <scheme val="none"/>
      </font>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rgb="FF000000"/>
        <name val="Times New Roman"/>
        <family val="1"/>
        <charset val="1"/>
        <scheme val="none"/>
      </font>
      <border diagonalUp="0" diagonalDown="0">
        <left/>
        <right style="thin">
          <color auto="1"/>
        </right>
        <top style="thin">
          <color auto="1"/>
        </top>
        <bottom style="thin">
          <color auto="1"/>
        </bottom>
        <vertical/>
        <horizontal/>
      </border>
    </dxf>
    <dxf>
      <border outline="0">
        <top style="thin">
          <color indexed="64"/>
        </top>
      </border>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rgb="FF000000"/>
        <name val="Times New Roman"/>
        <family val="1"/>
        <charset val="1"/>
        <scheme val="none"/>
      </font>
    </dxf>
    <dxf>
      <border outline="0">
        <bottom style="thin">
          <color indexed="64"/>
        </bottom>
      </border>
    </dxf>
    <dxf>
      <font>
        <b val="0"/>
        <i val="0"/>
        <strike val="0"/>
        <condense val="0"/>
        <extend val="0"/>
        <outline val="0"/>
        <shadow val="0"/>
        <u val="none"/>
        <vertAlign val="baseline"/>
        <sz val="12"/>
        <color rgb="FF000000"/>
        <name val="Times New Roman"/>
        <family val="1"/>
        <charset val="1"/>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family val="1"/>
        <charset val="1"/>
        <scheme val="none"/>
      </font>
      <alignment horizontal="right" vertical="bottom" textRotation="0" wrapText="0" indent="0"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2"/>
        <color auto="1"/>
        <name val="Times New Roman"/>
        <family val="1"/>
        <charset val="1"/>
        <scheme val="none"/>
      </font>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Times New Roman"/>
        <family val="1"/>
        <charset val="1"/>
        <scheme val="none"/>
      </font>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Times New Roman"/>
        <family val="1"/>
        <charset val="1"/>
        <scheme val="none"/>
      </font>
      <alignment horizontal="lef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Times New Roman"/>
        <family val="1"/>
        <charset val="1"/>
        <scheme val="none"/>
      </font>
      <alignment horizontal="left" vertical="bottom" textRotation="0" wrapText="0" indent="0" justifyLastLine="0" shrinkToFit="0" readingOrder="0"/>
      <border diagonalUp="0" diagonalDown="0">
        <left/>
        <right style="thin">
          <color auto="1"/>
        </right>
        <top style="thin">
          <color auto="1"/>
        </top>
        <bottom style="thin">
          <color auto="1"/>
        </bottom>
        <vertical/>
        <horizontal/>
      </border>
    </dxf>
    <dxf>
      <border outline="0">
        <top style="thin">
          <color indexed="64"/>
        </top>
      </border>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Times New Roman"/>
        <family val="1"/>
        <charset val="1"/>
        <scheme val="none"/>
      </font>
      <alignment horizontal="left"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12"/>
        <color auto="1"/>
        <name val="Times New Roman"/>
        <family val="1"/>
        <charset val="1"/>
        <scheme val="none"/>
      </font>
      <fill>
        <patternFill patternType="solid">
          <fgColor rgb="FFF8F9FA"/>
          <bgColor rgb="FFFFFFFF"/>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Times New Roman"/>
        <family val="1"/>
        <charset val="186"/>
        <scheme val="none"/>
      </font>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2"/>
        <color rgb="FF000000"/>
        <name val="Times New Roman"/>
        <family val="1"/>
        <charset val="186"/>
        <scheme val="none"/>
      </font>
      <numFmt numFmtId="169" formatCode="_-* #,##0.00\ [$€-425]_-;\-* #,##0.00\ [$€-425]_-;_-* &quot;-&quot;??\ [$€-425]_-;_-@_-"/>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rgb="FF000000"/>
        <name val="Times New Roman"/>
        <family val="1"/>
        <charset val="186"/>
        <scheme val="none"/>
      </font>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rgb="FF000000"/>
        <name val="Times New Roman"/>
        <family val="1"/>
        <charset val="186"/>
        <scheme val="none"/>
      </font>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rgb="FF000000"/>
        <name val="Times New Roman"/>
        <family val="1"/>
        <charset val="186"/>
        <scheme val="none"/>
      </font>
      <border diagonalUp="0" diagonalDown="0">
        <left/>
        <right style="thin">
          <color auto="1"/>
        </right>
        <top style="thin">
          <color auto="1"/>
        </top>
        <bottom style="thin">
          <color auto="1"/>
        </bottom>
        <vertical/>
        <horizontal/>
      </border>
    </dxf>
    <dxf>
      <border outline="0">
        <top style="thin">
          <color indexed="64"/>
        </top>
      </border>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rgb="FF000000"/>
        <name val="Times New Roman"/>
        <family val="1"/>
        <charset val="186"/>
        <scheme val="none"/>
      </font>
    </dxf>
    <dxf>
      <border outline="0">
        <bottom style="thin">
          <color indexed="64"/>
        </bottom>
      </border>
    </dxf>
    <dxf>
      <font>
        <b/>
        <i val="0"/>
        <strike val="0"/>
        <condense val="0"/>
        <extend val="0"/>
        <outline val="0"/>
        <shadow val="0"/>
        <u val="none"/>
        <vertAlign val="baseline"/>
        <sz val="12"/>
        <color rgb="FF000000"/>
        <name val="Times New Roman"/>
        <family val="1"/>
        <charset val="186"/>
        <scheme val="none"/>
      </font>
      <border diagonalUp="0" diagonalDown="0" outline="0">
        <left style="thin">
          <color indexed="64"/>
        </left>
        <right style="thin">
          <color indexed="64"/>
        </right>
        <top/>
        <bottom/>
      </border>
    </dxf>
    <dxf>
      <font>
        <strike val="0"/>
        <outline val="0"/>
        <shadow val="0"/>
        <u val="none"/>
        <vertAlign val="baseline"/>
        <sz val="12"/>
        <name val="Times New Roman"/>
        <family val="1"/>
        <scheme val="none"/>
      </font>
      <border diagonalUp="0" diagonalDown="0" outline="0">
        <left style="thin">
          <color auto="1"/>
        </left>
        <right/>
        <top style="thin">
          <color auto="1"/>
        </top>
        <bottom style="thin">
          <color auto="1"/>
        </bottom>
      </border>
    </dxf>
    <dxf>
      <font>
        <strike val="0"/>
        <outline val="0"/>
        <shadow val="0"/>
        <u val="none"/>
        <vertAlign val="baseline"/>
        <sz val="12"/>
        <name val="Times New Roman"/>
        <family val="1"/>
        <scheme val="none"/>
      </font>
      <border diagonalUp="0" diagonalDown="0" outline="0">
        <left/>
        <right style="thin">
          <color auto="1"/>
        </right>
        <top style="thin">
          <color auto="1"/>
        </top>
        <bottom style="thin">
          <color auto="1"/>
        </bottom>
      </border>
    </dxf>
    <dxf>
      <border outline="0">
        <top style="thin">
          <color indexed="64"/>
        </top>
      </border>
    </dxf>
    <dxf>
      <border outline="0">
        <left style="thin">
          <color auto="1"/>
        </left>
        <right style="thin">
          <color auto="1"/>
        </right>
        <top style="thin">
          <color auto="1"/>
        </top>
        <bottom style="thin">
          <color auto="1"/>
        </bottom>
      </border>
    </dxf>
    <dxf>
      <font>
        <strike val="0"/>
        <outline val="0"/>
        <shadow val="0"/>
        <u val="none"/>
        <vertAlign val="baseline"/>
        <sz val="12"/>
        <name val="Times New Roman"/>
        <family val="1"/>
        <scheme val="none"/>
      </font>
    </dxf>
    <dxf>
      <border outline="0">
        <bottom style="thin">
          <color indexed="64"/>
        </bottom>
      </border>
    </dxf>
    <dxf>
      <font>
        <b/>
        <i val="0"/>
        <strike val="0"/>
        <condense val="0"/>
        <extend val="0"/>
        <outline val="0"/>
        <shadow val="0"/>
        <u val="none"/>
        <vertAlign val="baseline"/>
        <sz val="12"/>
        <color rgb="FF000000"/>
        <name val="Times New Roman"/>
        <family val="1"/>
        <scheme val="none"/>
      </font>
      <border diagonalUp="0" diagonalDown="0" outline="0">
        <left style="thin">
          <color indexed="64"/>
        </left>
        <right style="thin">
          <color indexed="64"/>
        </right>
        <top/>
        <bottom/>
      </border>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9"/>
      </font>
    </dxf>
    <dxf>
      <font>
        <color rgb="FF9C0006"/>
      </font>
      <fill>
        <patternFill>
          <bgColor rgb="FFFFC7CE"/>
        </patternFill>
      </fill>
    </dxf>
    <dxf>
      <font>
        <color rgb="FF006100"/>
      </font>
      <fill>
        <patternFill>
          <bgColor rgb="FFC6EFCE"/>
        </patternFill>
      </fill>
    </dxf>
    <dxf>
      <font>
        <color theme="9"/>
      </font>
    </dxf>
    <dxf>
      <font>
        <b val="0"/>
        <i val="0"/>
        <strike val="0"/>
        <condense val="0"/>
        <extend val="0"/>
        <outline val="0"/>
        <shadow val="0"/>
        <u val="none"/>
        <vertAlign val="baseline"/>
        <sz val="12"/>
        <color rgb="FF000000"/>
        <name val="Times New Roman"/>
        <family val="1"/>
        <scheme val="none"/>
      </font>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rgb="FF000000"/>
        <name val="Times New Roman"/>
        <family val="1"/>
        <scheme val="none"/>
      </font>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rgb="FF000000"/>
        <name val="Times New Roman"/>
        <family val="1"/>
        <scheme val="none"/>
      </font>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rgb="FF000000"/>
        <name val="Times New Roman"/>
        <family val="1"/>
        <scheme val="none"/>
      </font>
      <border diagonalUp="0" diagonalDown="0">
        <left/>
        <right style="thin">
          <color auto="1"/>
        </right>
        <top style="thin">
          <color auto="1"/>
        </top>
        <bottom style="thin">
          <color auto="1"/>
        </bottom>
        <vertical/>
        <horizontal/>
      </border>
    </dxf>
    <dxf>
      <border outline="0">
        <top style="thin">
          <color indexed="64"/>
        </top>
      </border>
    </dxf>
    <dxf>
      <border outline="0">
        <left style="thin">
          <color auto="1"/>
        </left>
        <right style="thin">
          <color auto="1"/>
        </right>
        <top style="thin">
          <color auto="1"/>
        </top>
        <bottom style="thin">
          <color auto="1"/>
        </bottom>
      </border>
    </dxf>
    <dxf>
      <border outline="0">
        <bottom style="thin">
          <color indexed="64"/>
        </bottom>
      </border>
    </dxf>
    <dxf>
      <font>
        <b/>
        <i val="0"/>
        <strike val="0"/>
        <condense val="0"/>
        <extend val="0"/>
        <outline val="0"/>
        <shadow val="0"/>
        <u val="none"/>
        <vertAlign val="baseline"/>
        <sz val="12"/>
        <color rgb="FF000000"/>
        <name val="Times New Roman"/>
        <family val="1"/>
        <scheme val="none"/>
      </font>
      <border diagonalUp="0" diagonalDown="0" outline="0">
        <left style="thin">
          <color indexed="64"/>
        </left>
        <right style="thin">
          <color indexed="64"/>
        </right>
        <top/>
        <bottom/>
      </border>
    </dxf>
    <dxf>
      <font>
        <b/>
        <i val="0"/>
        <strike val="0"/>
        <condense val="0"/>
        <extend val="0"/>
        <outline val="0"/>
        <shadow val="0"/>
        <u val="none"/>
        <vertAlign val="baseline"/>
        <sz val="12"/>
        <color rgb="FFFF0000"/>
        <name val="Times New Roman"/>
        <family val="1"/>
        <scheme val="none"/>
      </font>
      <fill>
        <patternFill patternType="solid">
          <fgColor indexed="64"/>
          <bgColor theme="6" tint="0.79998168889431442"/>
        </patternFill>
      </fill>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2"/>
        <color rgb="FF000000"/>
        <name val="Times New Roman"/>
        <family val="1"/>
        <scheme val="none"/>
      </font>
      <numFmt numFmtId="191" formatCode="_-[$$-540A]* #,##0.00_ ;_-[$$-540A]* \-#,##0.00\ ;_-[$$-540A]* &quot;-&quot;??_ ;_-@_ "/>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2"/>
        <color rgb="FF000000"/>
        <name val="Times New Roman"/>
        <family val="1"/>
        <scheme val="none"/>
      </font>
      <numFmt numFmtId="169" formatCode="_-* #,##0.00\ [$€-425]_-;\-* #,##0.00\ [$€-425]_-;_-* &quot;-&quot;??\ [$€-425]_-;_-@_-"/>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rgb="FF000000"/>
        <name val="Times New Roman"/>
        <family val="1"/>
        <scheme val="none"/>
      </font>
      <border diagonalUp="0" diagonalDown="0" outline="0">
        <left/>
        <right style="thin">
          <color auto="1"/>
        </right>
        <top style="thin">
          <color auto="1"/>
        </top>
        <bottom style="thin">
          <color auto="1"/>
        </bottom>
      </border>
    </dxf>
    <dxf>
      <border outline="0">
        <top style="thin">
          <color indexed="64"/>
        </top>
      </border>
    </dxf>
    <dxf>
      <border outline="0">
        <left style="thin">
          <color auto="1"/>
        </left>
        <right style="thin">
          <color auto="1"/>
        </right>
        <top style="thin">
          <color auto="1"/>
        </top>
        <bottom style="thin">
          <color auto="1"/>
        </bottom>
      </border>
    </dxf>
    <dxf>
      <border outline="0">
        <bottom style="thin">
          <color indexed="64"/>
        </bottom>
      </border>
    </dxf>
    <dxf>
      <font>
        <b val="0"/>
        <i val="0"/>
        <strike val="0"/>
        <condense val="0"/>
        <extend val="0"/>
        <outline val="0"/>
        <shadow val="0"/>
        <u val="none"/>
        <vertAlign val="baseline"/>
        <sz val="12"/>
        <color rgb="FF000000"/>
        <name val="Times New Roman"/>
        <family val="1"/>
        <scheme val="none"/>
      </font>
      <border diagonalUp="0" diagonalDown="0">
        <left/>
        <right/>
        <top style="thin">
          <color auto="1"/>
        </top>
        <bottom style="thin">
          <color auto="1"/>
        </bottom>
        <vertical/>
        <horizontal/>
      </border>
    </dxf>
    <dxf>
      <border outline="0">
        <top style="thin">
          <color auto="1"/>
        </top>
      </border>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rgb="FF000000"/>
        <name val="Times New Roman"/>
        <family val="1"/>
        <scheme val="none"/>
      </font>
    </dxf>
    <dxf>
      <border outline="0">
        <bottom style="thin">
          <color indexed="64"/>
        </bottom>
      </border>
    </dxf>
    <dxf>
      <font>
        <b val="0"/>
        <i val="0"/>
        <strike val="0"/>
        <condense val="0"/>
        <extend val="0"/>
        <outline val="0"/>
        <shadow val="0"/>
        <u val="none"/>
        <vertAlign val="baseline"/>
        <sz val="12"/>
        <color rgb="FF000000"/>
        <name val="Times New Roman"/>
        <family val="1"/>
        <scheme val="none"/>
      </font>
    </dxf>
    <dxf>
      <fill>
        <patternFill>
          <bgColor rgb="FFA9EDCB"/>
        </patternFill>
      </fill>
    </dxf>
    <dxf>
      <fill>
        <patternFill>
          <bgColor rgb="FFE1E1FF"/>
        </patternFill>
      </fill>
    </dxf>
    <dxf>
      <fill>
        <patternFill>
          <bgColor rgb="FFE1E1FF"/>
        </patternFill>
      </fill>
    </dxf>
    <dxf>
      <fill>
        <patternFill>
          <bgColor theme="0"/>
        </patternFill>
      </fill>
    </dxf>
    <dxf>
      <fill>
        <patternFill>
          <bgColor rgb="FFE1E1FF"/>
        </patternFill>
      </fill>
    </dxf>
    <dxf>
      <font>
        <color rgb="FF9C0006"/>
      </font>
      <fill>
        <patternFill>
          <bgColor rgb="FFFFC7CE"/>
        </patternFill>
      </fill>
    </dxf>
    <dxf>
      <font>
        <color rgb="FF006100"/>
      </font>
      <fill>
        <patternFill>
          <bgColor rgb="FFC6EFCE"/>
        </patternFill>
      </fill>
    </dxf>
    <dxf>
      <font>
        <color theme="9"/>
      </font>
    </dxf>
    <dxf>
      <font>
        <color rgb="FF9C0006"/>
      </font>
      <fill>
        <patternFill>
          <bgColor rgb="FFFFC7CE"/>
        </patternFill>
      </fill>
    </dxf>
    <dxf>
      <fill>
        <patternFill>
          <fgColor rgb="FFFFCCFF"/>
        </patternFill>
      </fill>
    </dxf>
    <dxf>
      <font>
        <color auto="1"/>
      </font>
      <fill>
        <patternFill>
          <bgColor rgb="FF7030A0"/>
        </patternFill>
      </fill>
    </dxf>
  </dxfs>
  <tableStyles count="2" defaultTableStyle="TableStyleMedium2" defaultPivotStyle="PivotStyleLight16">
    <tableStyle name="Tabelilaad 1" pivot="0" count="1" xr9:uid="{5B04DE84-91A9-44B9-9E4B-C885BDE149BE}">
      <tableStyleElement type="wholeTable" dxfId="123"/>
    </tableStyle>
    <tableStyle name="Tabelilaad 2" pivot="0" count="1" xr9:uid="{A6861B88-E8E4-41CF-BA58-A5A51B27F2CF}">
      <tableStyleElement type="wholeTable" dxfId="122"/>
    </tableStyle>
  </tableStyles>
  <colors>
    <indexedColors>
      <rgbColor rgb="FF000000"/>
      <rgbColor rgb="FFFFFFFF"/>
      <rgbColor rgb="FFFF0000"/>
      <rgbColor rgb="FFFFD966"/>
      <rgbColor rgb="FF0000FF"/>
      <rgbColor rgb="FFFFFF00"/>
      <rgbColor rgb="FFFCD4D1"/>
      <rgbColor rgb="FFA2A9B1"/>
      <rgbColor rgb="FFCC0000"/>
      <rgbColor rgb="FF006600"/>
      <rgbColor rgb="FF0B0080"/>
      <rgbColor rgb="FF996600"/>
      <rgbColor rgb="FF800080"/>
      <rgbColor rgb="FF255E91"/>
      <rgbColor rgb="FFC9C9C9"/>
      <rgbColor rgb="FF808080"/>
      <rgbColor rgb="FF8FAADC"/>
      <rgbColor rgb="FFFF420E"/>
      <rgbColor rgb="FFFFFFCC"/>
      <rgbColor rgb="FFE0EFD4"/>
      <rgbColor rgb="FF660066"/>
      <rgbColor rgb="FFED7D31"/>
      <rgbColor rgb="FF0563C1"/>
      <rgbColor rgb="FFD9D9D9"/>
      <rgbColor rgb="FF000080"/>
      <rgbColor rgb="FFF8F9FA"/>
      <rgbColor rgb="FFFFD320"/>
      <rgbColor rgb="FFDDDDDD"/>
      <rgbColor rgb="FF800080"/>
      <rgbColor rgb="FF800000"/>
      <rgbColor rgb="FF5597D3"/>
      <rgbColor rgb="FF0000FF"/>
      <rgbColor rgb="FF5B9BD5"/>
      <rgbColor rgb="FFF2F2F2"/>
      <rgbColor rgb="FFCCFFCC"/>
      <rgbColor rgb="FFFFE699"/>
      <rgbColor rgb="FF9DC3E6"/>
      <rgbColor rgb="FFF4B083"/>
      <rgbColor rgb="FFB3B3B3"/>
      <rgbColor rgb="FFFFCCCC"/>
      <rgbColor rgb="FF4472C4"/>
      <rgbColor rgb="FF63A0D7"/>
      <rgbColor rgb="FFA9D18E"/>
      <rgbColor rgb="FFFFC000"/>
      <rgbColor rgb="FFF4B183"/>
      <rgbColor rgb="FFEC792A"/>
      <rgbColor rgb="FF595959"/>
      <rgbColor rgb="FF8B8B8B"/>
      <rgbColor rgb="FF004586"/>
      <rgbColor rgb="FF70AD47"/>
      <rgbColor rgb="FF003300"/>
      <rgbColor rgb="FF222222"/>
      <rgbColor rgb="FFCE181E"/>
      <rgbColor rgb="FFA5A5A5"/>
      <rgbColor rgb="FF404040"/>
      <rgbColor rgb="FF333333"/>
      <rgbColor rgb="00003366"/>
      <rgbColor rgb="00339966"/>
      <rgbColor rgb="00003300"/>
      <rgbColor rgb="00333300"/>
      <rgbColor rgb="00993300"/>
      <rgbColor rgb="00993366"/>
      <rgbColor rgb="00333399"/>
      <rgbColor rgb="00333333"/>
    </indexedColors>
    <mruColors>
      <color rgb="FFA9EDCB"/>
      <color rgb="FFFFCCFF"/>
      <color rgb="FFE1E1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calcChain" Target="calcChain.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microsoft.com/office/2017/06/relationships/rdSupportingPropertyBagStructure" Target="richData/rdsupportingpropertybagstructure.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microsoft.com/office/2017/06/relationships/rdSupportingPropertyBag" Target="richData/rdsupportingpropertybag.xml"/><Relationship Id="rId108" Type="http://schemas.openxmlformats.org/officeDocument/2006/relationships/customXml" Target="../customXml/item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pivotCacheDefinition" Target="pivotCache/pivotCacheDefinition1.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microsoft.com/office/2022/11/relationships/FeaturePropertyBag" Target="featurePropertyBag/featurePropertyBag.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99" Type="http://schemas.microsoft.com/office/2017/06/relationships/rdRichValue" Target="richData/rdrichvalue.xml"/><Relationship Id="rId101" Type="http://schemas.microsoft.com/office/2017/06/relationships/richStyles" Target="richData/rich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ustomXml" Target="../customXml/item2.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heetMetadata" Target="metadata.xml"/><Relationship Id="rId104" Type="http://schemas.microsoft.com/office/2017/06/relationships/rdRichValueTypes" Target="richData/rdRichValueTypes.xml"/><Relationship Id="rId7" Type="http://schemas.openxmlformats.org/officeDocument/2006/relationships/worksheet" Target="worksheets/sheet7.xml"/><Relationship Id="rId71" Type="http://schemas.openxmlformats.org/officeDocument/2006/relationships/worksheet" Target="worksheets/sheet71.xml"/><Relationship Id="rId92" Type="http://schemas.microsoft.com/office/2007/relationships/slicerCache" Target="slicerCaches/slicerCach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customXml" Target="../customXml/item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microsoft.com/office/2017/06/relationships/rdRichValueStructure" Target="richData/rdrichvaluestructure.xml"/><Relationship Id="rId105"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microsoft.com/office/2007/relationships/slicerCache" Target="slicerCaches/slicerCache2.xml"/><Relationship Id="rId98" Type="http://schemas.microsoft.com/office/2022/10/relationships/richValueRel" Target="richData/richValueRel.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t-EE"/>
  <c:roundedCorners val="0"/>
  <c:style val="2"/>
  <c:chart>
    <c:autoTitleDeleted val="1"/>
    <c:plotArea>
      <c:layout/>
      <c:barChart>
        <c:barDir val="col"/>
        <c:grouping val="clustered"/>
        <c:varyColors val="0"/>
        <c:ser>
          <c:idx val="0"/>
          <c:order val="0"/>
          <c:spPr>
            <a:solidFill>
              <a:srgbClr val="5B9BD5"/>
            </a:solidFill>
            <a:ln>
              <a:noFill/>
            </a:ln>
          </c:spPr>
          <c:invertIfNegative val="0"/>
          <c:dLbls>
            <c:spPr>
              <a:noFill/>
              <a:ln>
                <a:noFill/>
              </a:ln>
              <a:effectLst/>
            </c:spPr>
            <c:txPr>
              <a:bodyPr/>
              <a:lstStyle/>
              <a:p>
                <a:pPr>
                  <a:defRPr sz="1000" b="0" strike="noStrike" spc="-1">
                    <a:solidFill>
                      <a:srgbClr val="000000"/>
                    </a:solidFill>
                    <a:latin typeface="Calibri"/>
                  </a:defRPr>
                </a:pPr>
                <a:endParaRPr lang="et-EE"/>
              </a:p>
            </c:txPr>
            <c:dLblPos val="outEnd"/>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'Sum, Min, Max, Average, IF'!$J$2:$J$9</c:f>
              <c:strCache>
                <c:ptCount val="8"/>
                <c:pt idx="0">
                  <c:v>Argo</c:v>
                </c:pt>
                <c:pt idx="1">
                  <c:v>Kaisa</c:v>
                </c:pt>
                <c:pt idx="2">
                  <c:v>Aire</c:v>
                </c:pt>
                <c:pt idx="3">
                  <c:v>Lilian</c:v>
                </c:pt>
                <c:pt idx="4">
                  <c:v>Anne</c:v>
                </c:pt>
                <c:pt idx="5">
                  <c:v>Elena</c:v>
                </c:pt>
                <c:pt idx="6">
                  <c:v>Aleksandr</c:v>
                </c:pt>
                <c:pt idx="7">
                  <c:v>Aivi</c:v>
                </c:pt>
              </c:strCache>
            </c:strRef>
          </c:cat>
          <c:val>
            <c:numRef>
              <c:f>'Sum, Min, Max, Average, IF'!$K$2:$K$9</c:f>
              <c:numCache>
                <c:formatCode>_-* #\ ##0.00\ [$€-425]_-;\-* #\ ##0.00\ [$€-425]_-;_-* "-"??\ [$€-425]_-;_-@_-</c:formatCode>
                <c:ptCount val="8"/>
                <c:pt idx="0">
                  <c:v>780</c:v>
                </c:pt>
                <c:pt idx="1">
                  <c:v>1000</c:v>
                </c:pt>
                <c:pt idx="2">
                  <c:v>800</c:v>
                </c:pt>
                <c:pt idx="3">
                  <c:v>1200</c:v>
                </c:pt>
                <c:pt idx="4">
                  <c:v>500</c:v>
                </c:pt>
                <c:pt idx="5">
                  <c:v>1800</c:v>
                </c:pt>
                <c:pt idx="6">
                  <c:v>900</c:v>
                </c:pt>
                <c:pt idx="7">
                  <c:v>960</c:v>
                </c:pt>
              </c:numCache>
            </c:numRef>
          </c:val>
          <c:extLst>
            <c:ext xmlns:c16="http://schemas.microsoft.com/office/drawing/2014/chart" uri="{C3380CC4-5D6E-409C-BE32-E72D297353CC}">
              <c16:uniqueId val="{00000000-41CE-43BA-8380-F2E511C066CF}"/>
            </c:ext>
          </c:extLst>
        </c:ser>
        <c:dLbls>
          <c:showLegendKey val="0"/>
          <c:showVal val="0"/>
          <c:showCatName val="0"/>
          <c:showSerName val="0"/>
          <c:showPercent val="0"/>
          <c:showBubbleSize val="0"/>
        </c:dLbls>
        <c:gapWidth val="219"/>
        <c:overlap val="-27"/>
        <c:axId val="53422147"/>
        <c:axId val="84973555"/>
      </c:barChart>
      <c:catAx>
        <c:axId val="53422147"/>
        <c:scaling>
          <c:orientation val="minMax"/>
        </c:scaling>
        <c:delete val="0"/>
        <c:axPos val="b"/>
        <c:numFmt formatCode="General" sourceLinked="1"/>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et-EE"/>
          </a:p>
        </c:txPr>
        <c:crossAx val="84973555"/>
        <c:crosses val="autoZero"/>
        <c:auto val="1"/>
        <c:lblAlgn val="ctr"/>
        <c:lblOffset val="100"/>
        <c:noMultiLvlLbl val="1"/>
      </c:catAx>
      <c:valAx>
        <c:axId val="84973555"/>
        <c:scaling>
          <c:orientation val="minMax"/>
        </c:scaling>
        <c:delete val="0"/>
        <c:axPos val="l"/>
        <c:majorGridlines>
          <c:spPr>
            <a:ln w="9360">
              <a:solidFill>
                <a:srgbClr val="D9D9D9"/>
              </a:solidFill>
              <a:round/>
            </a:ln>
          </c:spPr>
        </c:majorGridlines>
        <c:numFmt formatCode="General" sourceLinked="0"/>
        <c:majorTickMark val="none"/>
        <c:minorTickMark val="none"/>
        <c:tickLblPos val="nextTo"/>
        <c:spPr>
          <a:ln w="6480">
            <a:noFill/>
          </a:ln>
        </c:spPr>
        <c:txPr>
          <a:bodyPr/>
          <a:lstStyle/>
          <a:p>
            <a:pPr>
              <a:defRPr sz="900" b="0" strike="noStrike" spc="-1">
                <a:solidFill>
                  <a:srgbClr val="595959"/>
                </a:solidFill>
                <a:latin typeface="Calibri"/>
              </a:defRPr>
            </a:pPr>
            <a:endParaRPr lang="et-EE"/>
          </a:p>
        </c:txPr>
        <c:crossAx val="53422147"/>
        <c:crosses val="autoZero"/>
        <c:crossBetween val="between"/>
      </c:valAx>
      <c:spPr>
        <a:noFill/>
        <a:ln>
          <a:noFill/>
        </a:ln>
      </c:spPr>
    </c:plotArea>
    <c:plotVisOnly val="1"/>
    <c:dispBlanksAs val="gap"/>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t-EE">
                <a:solidFill>
                  <a:schemeClr val="tx1"/>
                </a:solidFill>
              </a:rPr>
              <a:t>Aastane</a:t>
            </a:r>
            <a:r>
              <a:rPr lang="et-EE" baseline="0">
                <a:solidFill>
                  <a:schemeClr val="tx1"/>
                </a:solidFill>
              </a:rPr>
              <a:t> külma ja sooja vee tarbimine</a:t>
            </a:r>
            <a:endParaRPr lang="et-EE">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t-EE"/>
        </a:p>
      </c:txPr>
    </c:title>
    <c:autoTitleDeleted val="0"/>
    <c:plotArea>
      <c:layout/>
      <c:lineChart>
        <c:grouping val="standard"/>
        <c:varyColors val="0"/>
        <c:ser>
          <c:idx val="0"/>
          <c:order val="0"/>
          <c:tx>
            <c:strRef>
              <c:f>Joondiagramm!$B$1</c:f>
              <c:strCache>
                <c:ptCount val="1"/>
                <c:pt idx="0">
                  <c:v>külm vesi</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t-E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Joondiagramm!$A$2:$A$13</c:f>
              <c:strCache>
                <c:ptCount val="12"/>
                <c:pt idx="0">
                  <c:v>jaanuar</c:v>
                </c:pt>
                <c:pt idx="1">
                  <c:v>veebruar</c:v>
                </c:pt>
                <c:pt idx="2">
                  <c:v>märts</c:v>
                </c:pt>
                <c:pt idx="3">
                  <c:v>aprill</c:v>
                </c:pt>
                <c:pt idx="4">
                  <c:v>mai</c:v>
                </c:pt>
                <c:pt idx="5">
                  <c:v>juuni</c:v>
                </c:pt>
                <c:pt idx="6">
                  <c:v>juuli</c:v>
                </c:pt>
                <c:pt idx="7">
                  <c:v>august</c:v>
                </c:pt>
                <c:pt idx="8">
                  <c:v>september</c:v>
                </c:pt>
                <c:pt idx="9">
                  <c:v>oktoober</c:v>
                </c:pt>
                <c:pt idx="10">
                  <c:v>november</c:v>
                </c:pt>
                <c:pt idx="11">
                  <c:v>detsember</c:v>
                </c:pt>
              </c:strCache>
            </c:strRef>
          </c:cat>
          <c:val>
            <c:numRef>
              <c:f>Joondiagramm!$B$2:$B$13</c:f>
              <c:numCache>
                <c:formatCode>General</c:formatCode>
                <c:ptCount val="12"/>
                <c:pt idx="0">
                  <c:v>0.4</c:v>
                </c:pt>
                <c:pt idx="1">
                  <c:v>1.8</c:v>
                </c:pt>
                <c:pt idx="2">
                  <c:v>0.6</c:v>
                </c:pt>
                <c:pt idx="3">
                  <c:v>0.6</c:v>
                </c:pt>
                <c:pt idx="4">
                  <c:v>0.4</c:v>
                </c:pt>
                <c:pt idx="5">
                  <c:v>0</c:v>
                </c:pt>
                <c:pt idx="6">
                  <c:v>0</c:v>
                </c:pt>
                <c:pt idx="7">
                  <c:v>1</c:v>
                </c:pt>
                <c:pt idx="8">
                  <c:v>0.8</c:v>
                </c:pt>
                <c:pt idx="9">
                  <c:v>0.6</c:v>
                </c:pt>
                <c:pt idx="10">
                  <c:v>0.4</c:v>
                </c:pt>
                <c:pt idx="11">
                  <c:v>0.5</c:v>
                </c:pt>
              </c:numCache>
            </c:numRef>
          </c:val>
          <c:smooth val="0"/>
          <c:extLst>
            <c:ext xmlns:c16="http://schemas.microsoft.com/office/drawing/2014/chart" uri="{C3380CC4-5D6E-409C-BE32-E72D297353CC}">
              <c16:uniqueId val="{00000000-1FCB-4825-BC07-8FFD1BC92E1F}"/>
            </c:ext>
          </c:extLst>
        </c:ser>
        <c:ser>
          <c:idx val="1"/>
          <c:order val="1"/>
          <c:tx>
            <c:strRef>
              <c:f>Joondiagramm!$C$1</c:f>
              <c:strCache>
                <c:ptCount val="1"/>
                <c:pt idx="0">
                  <c:v>soe vesi</c:v>
                </c:pt>
              </c:strCache>
            </c:strRef>
          </c:tx>
          <c:spPr>
            <a:ln w="28575" cap="rnd">
              <a:solidFill>
                <a:schemeClr val="accent2"/>
              </a:solidFill>
              <a:round/>
            </a:ln>
            <a:effectLst/>
          </c:spPr>
          <c:marker>
            <c:symbol val="none"/>
          </c:marker>
          <c:dLbls>
            <c:dLbl>
              <c:idx val="1"/>
              <c:layout>
                <c:manualLayout>
                  <c:x val="-6.9970390057500262E-2"/>
                  <c:y val="-5.28723232378850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CB-4825-BC07-8FFD1BC92E1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t-E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Joondiagramm!$A$2:$A$13</c:f>
              <c:strCache>
                <c:ptCount val="12"/>
                <c:pt idx="0">
                  <c:v>jaanuar</c:v>
                </c:pt>
                <c:pt idx="1">
                  <c:v>veebruar</c:v>
                </c:pt>
                <c:pt idx="2">
                  <c:v>märts</c:v>
                </c:pt>
                <c:pt idx="3">
                  <c:v>aprill</c:v>
                </c:pt>
                <c:pt idx="4">
                  <c:v>mai</c:v>
                </c:pt>
                <c:pt idx="5">
                  <c:v>juuni</c:v>
                </c:pt>
                <c:pt idx="6">
                  <c:v>juuli</c:v>
                </c:pt>
                <c:pt idx="7">
                  <c:v>august</c:v>
                </c:pt>
                <c:pt idx="8">
                  <c:v>september</c:v>
                </c:pt>
                <c:pt idx="9">
                  <c:v>oktoober</c:v>
                </c:pt>
                <c:pt idx="10">
                  <c:v>november</c:v>
                </c:pt>
                <c:pt idx="11">
                  <c:v>detsember</c:v>
                </c:pt>
              </c:strCache>
            </c:strRef>
          </c:cat>
          <c:val>
            <c:numRef>
              <c:f>Joondiagramm!$C$2:$C$13</c:f>
              <c:numCache>
                <c:formatCode>General</c:formatCode>
                <c:ptCount val="12"/>
                <c:pt idx="0">
                  <c:v>0.7</c:v>
                </c:pt>
                <c:pt idx="1">
                  <c:v>1.9</c:v>
                </c:pt>
                <c:pt idx="2">
                  <c:v>0.9</c:v>
                </c:pt>
                <c:pt idx="3">
                  <c:v>1.1000000000000001</c:v>
                </c:pt>
                <c:pt idx="4">
                  <c:v>1</c:v>
                </c:pt>
                <c:pt idx="5">
                  <c:v>0.5</c:v>
                </c:pt>
                <c:pt idx="6">
                  <c:v>0.7</c:v>
                </c:pt>
                <c:pt idx="7">
                  <c:v>0.2</c:v>
                </c:pt>
                <c:pt idx="8">
                  <c:v>1.8</c:v>
                </c:pt>
                <c:pt idx="9">
                  <c:v>1.1000000000000001</c:v>
                </c:pt>
                <c:pt idx="10">
                  <c:v>0.7</c:v>
                </c:pt>
                <c:pt idx="11">
                  <c:v>0.7</c:v>
                </c:pt>
              </c:numCache>
            </c:numRef>
          </c:val>
          <c:smooth val="0"/>
          <c:extLst>
            <c:ext xmlns:c16="http://schemas.microsoft.com/office/drawing/2014/chart" uri="{C3380CC4-5D6E-409C-BE32-E72D297353CC}">
              <c16:uniqueId val="{00000001-1FCB-4825-BC07-8FFD1BC92E1F}"/>
            </c:ext>
          </c:extLst>
        </c:ser>
        <c:dLbls>
          <c:dLblPos val="t"/>
          <c:showLegendKey val="0"/>
          <c:showVal val="1"/>
          <c:showCatName val="0"/>
          <c:showSerName val="0"/>
          <c:showPercent val="0"/>
          <c:showBubbleSize val="0"/>
        </c:dLbls>
        <c:smooth val="0"/>
        <c:axId val="1818380767"/>
        <c:axId val="1818384127"/>
      </c:lineChart>
      <c:catAx>
        <c:axId val="18183807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t-EE"/>
          </a:p>
        </c:txPr>
        <c:crossAx val="1818384127"/>
        <c:crosses val="autoZero"/>
        <c:auto val="1"/>
        <c:lblAlgn val="ctr"/>
        <c:lblOffset val="100"/>
        <c:noMultiLvlLbl val="0"/>
      </c:catAx>
      <c:valAx>
        <c:axId val="1818384127"/>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t-EE"/>
          </a:p>
        </c:txPr>
        <c:crossAx val="18183807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t-E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barChart>
        <c:barDir val="col"/>
        <c:grouping val="clustered"/>
        <c:varyColors val="0"/>
        <c:ser>
          <c:idx val="0"/>
          <c:order val="0"/>
          <c:tx>
            <c:strRef>
              <c:f>Tulpdiagramm!$B$1</c:f>
              <c:strCache>
                <c:ptCount val="1"/>
                <c:pt idx="0">
                  <c:v>I veerand</c:v>
                </c:pt>
              </c:strCache>
            </c:strRef>
          </c:tx>
          <c:spPr>
            <a:solidFill>
              <a:schemeClr val="accent1"/>
            </a:solidFill>
            <a:ln>
              <a:noFill/>
            </a:ln>
            <a:effectLst/>
          </c:spPr>
          <c:invertIfNegative val="0"/>
          <c:cat>
            <c:strRef>
              <c:f>Tulpdiagramm!$A$2:$A$19</c:f>
              <c:strCache>
                <c:ptCount val="18"/>
                <c:pt idx="0">
                  <c:v>eesti keel</c:v>
                </c:pt>
                <c:pt idx="1">
                  <c:v>kirjandus</c:v>
                </c:pt>
                <c:pt idx="2">
                  <c:v>vene keel</c:v>
                </c:pt>
                <c:pt idx="3">
                  <c:v>inglise keel</c:v>
                </c:pt>
                <c:pt idx="4">
                  <c:v>saksa keel</c:v>
                </c:pt>
                <c:pt idx="5">
                  <c:v>matemaatika</c:v>
                </c:pt>
                <c:pt idx="6">
                  <c:v>loodusõpetus</c:v>
                </c:pt>
                <c:pt idx="7">
                  <c:v>geograafia</c:v>
                </c:pt>
                <c:pt idx="8">
                  <c:v>bioloogia</c:v>
                </c:pt>
                <c:pt idx="9">
                  <c:v>ajalugu</c:v>
                </c:pt>
                <c:pt idx="10">
                  <c:v>inimeseõpetus</c:v>
                </c:pt>
                <c:pt idx="11">
                  <c:v>muusika</c:v>
                </c:pt>
                <c:pt idx="12">
                  <c:v>kunst</c:v>
                </c:pt>
                <c:pt idx="13">
                  <c:v>tööõpetus</c:v>
                </c:pt>
                <c:pt idx="14">
                  <c:v>kehaline kasvatus</c:v>
                </c:pt>
                <c:pt idx="15">
                  <c:v>arvutiõpetus</c:v>
                </c:pt>
                <c:pt idx="16">
                  <c:v>hoolsus</c:v>
                </c:pt>
                <c:pt idx="17">
                  <c:v>käitumine</c:v>
                </c:pt>
              </c:strCache>
            </c:strRef>
          </c:cat>
          <c:val>
            <c:numRef>
              <c:f>Tulpdiagramm!$B$2:$B$19</c:f>
              <c:numCache>
                <c:formatCode>General</c:formatCode>
                <c:ptCount val="18"/>
                <c:pt idx="0">
                  <c:v>5</c:v>
                </c:pt>
                <c:pt idx="1">
                  <c:v>4</c:v>
                </c:pt>
                <c:pt idx="2">
                  <c:v>4</c:v>
                </c:pt>
                <c:pt idx="3">
                  <c:v>5</c:v>
                </c:pt>
                <c:pt idx="4">
                  <c:v>4</c:v>
                </c:pt>
                <c:pt idx="5">
                  <c:v>3</c:v>
                </c:pt>
                <c:pt idx="6">
                  <c:v>4</c:v>
                </c:pt>
                <c:pt idx="7">
                  <c:v>4</c:v>
                </c:pt>
                <c:pt idx="8">
                  <c:v>4</c:v>
                </c:pt>
                <c:pt idx="9">
                  <c:v>4</c:v>
                </c:pt>
                <c:pt idx="10">
                  <c:v>4</c:v>
                </c:pt>
                <c:pt idx="11">
                  <c:v>5</c:v>
                </c:pt>
                <c:pt idx="12">
                  <c:v>5</c:v>
                </c:pt>
                <c:pt idx="13">
                  <c:v>5</c:v>
                </c:pt>
                <c:pt idx="14">
                  <c:v>5</c:v>
                </c:pt>
                <c:pt idx="15">
                  <c:v>5</c:v>
                </c:pt>
                <c:pt idx="16">
                  <c:v>5</c:v>
                </c:pt>
                <c:pt idx="17">
                  <c:v>5</c:v>
                </c:pt>
              </c:numCache>
            </c:numRef>
          </c:val>
          <c:extLst>
            <c:ext xmlns:c16="http://schemas.microsoft.com/office/drawing/2014/chart" uri="{C3380CC4-5D6E-409C-BE32-E72D297353CC}">
              <c16:uniqueId val="{00000000-2D42-4B93-8626-04F717D89329}"/>
            </c:ext>
          </c:extLst>
        </c:ser>
        <c:ser>
          <c:idx val="1"/>
          <c:order val="1"/>
          <c:tx>
            <c:strRef>
              <c:f>Tulpdiagramm!$C$1</c:f>
              <c:strCache>
                <c:ptCount val="1"/>
                <c:pt idx="0">
                  <c:v>II veerand</c:v>
                </c:pt>
              </c:strCache>
            </c:strRef>
          </c:tx>
          <c:spPr>
            <a:solidFill>
              <a:schemeClr val="accent2"/>
            </a:solidFill>
            <a:ln>
              <a:noFill/>
            </a:ln>
            <a:effectLst/>
          </c:spPr>
          <c:invertIfNegative val="0"/>
          <c:cat>
            <c:strRef>
              <c:f>Tulpdiagramm!$A$2:$A$19</c:f>
              <c:strCache>
                <c:ptCount val="18"/>
                <c:pt idx="0">
                  <c:v>eesti keel</c:v>
                </c:pt>
                <c:pt idx="1">
                  <c:v>kirjandus</c:v>
                </c:pt>
                <c:pt idx="2">
                  <c:v>vene keel</c:v>
                </c:pt>
                <c:pt idx="3">
                  <c:v>inglise keel</c:v>
                </c:pt>
                <c:pt idx="4">
                  <c:v>saksa keel</c:v>
                </c:pt>
                <c:pt idx="5">
                  <c:v>matemaatika</c:v>
                </c:pt>
                <c:pt idx="6">
                  <c:v>loodusõpetus</c:v>
                </c:pt>
                <c:pt idx="7">
                  <c:v>geograafia</c:v>
                </c:pt>
                <c:pt idx="8">
                  <c:v>bioloogia</c:v>
                </c:pt>
                <c:pt idx="9">
                  <c:v>ajalugu</c:v>
                </c:pt>
                <c:pt idx="10">
                  <c:v>inimeseõpetus</c:v>
                </c:pt>
                <c:pt idx="11">
                  <c:v>muusika</c:v>
                </c:pt>
                <c:pt idx="12">
                  <c:v>kunst</c:v>
                </c:pt>
                <c:pt idx="13">
                  <c:v>tööõpetus</c:v>
                </c:pt>
                <c:pt idx="14">
                  <c:v>kehaline kasvatus</c:v>
                </c:pt>
                <c:pt idx="15">
                  <c:v>arvutiõpetus</c:v>
                </c:pt>
                <c:pt idx="16">
                  <c:v>hoolsus</c:v>
                </c:pt>
                <c:pt idx="17">
                  <c:v>käitumine</c:v>
                </c:pt>
              </c:strCache>
            </c:strRef>
          </c:cat>
          <c:val>
            <c:numRef>
              <c:f>Tulpdiagramm!$C$2:$C$19</c:f>
              <c:numCache>
                <c:formatCode>General</c:formatCode>
                <c:ptCount val="18"/>
                <c:pt idx="0">
                  <c:v>4</c:v>
                </c:pt>
                <c:pt idx="1">
                  <c:v>4</c:v>
                </c:pt>
                <c:pt idx="2">
                  <c:v>3</c:v>
                </c:pt>
                <c:pt idx="3">
                  <c:v>4</c:v>
                </c:pt>
                <c:pt idx="4">
                  <c:v>4</c:v>
                </c:pt>
                <c:pt idx="5">
                  <c:v>4</c:v>
                </c:pt>
                <c:pt idx="6">
                  <c:v>4</c:v>
                </c:pt>
                <c:pt idx="7">
                  <c:v>5</c:v>
                </c:pt>
                <c:pt idx="8">
                  <c:v>5</c:v>
                </c:pt>
                <c:pt idx="9">
                  <c:v>4</c:v>
                </c:pt>
                <c:pt idx="10">
                  <c:v>4</c:v>
                </c:pt>
                <c:pt idx="11">
                  <c:v>4</c:v>
                </c:pt>
                <c:pt idx="12">
                  <c:v>4</c:v>
                </c:pt>
                <c:pt idx="13">
                  <c:v>5</c:v>
                </c:pt>
                <c:pt idx="14">
                  <c:v>5</c:v>
                </c:pt>
                <c:pt idx="15">
                  <c:v>5</c:v>
                </c:pt>
                <c:pt idx="16">
                  <c:v>5</c:v>
                </c:pt>
                <c:pt idx="17">
                  <c:v>5</c:v>
                </c:pt>
              </c:numCache>
            </c:numRef>
          </c:val>
          <c:extLst>
            <c:ext xmlns:c16="http://schemas.microsoft.com/office/drawing/2014/chart" uri="{C3380CC4-5D6E-409C-BE32-E72D297353CC}">
              <c16:uniqueId val="{00000001-2D42-4B93-8626-04F717D89329}"/>
            </c:ext>
          </c:extLst>
        </c:ser>
        <c:dLbls>
          <c:showLegendKey val="0"/>
          <c:showVal val="0"/>
          <c:showCatName val="0"/>
          <c:showSerName val="0"/>
          <c:showPercent val="0"/>
          <c:showBubbleSize val="0"/>
        </c:dLbls>
        <c:gapWidth val="219"/>
        <c:overlap val="-27"/>
        <c:axId val="254511263"/>
        <c:axId val="254508383"/>
      </c:barChart>
      <c:catAx>
        <c:axId val="25451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254508383"/>
        <c:crosses val="autoZero"/>
        <c:auto val="1"/>
        <c:lblAlgn val="ctr"/>
        <c:lblOffset val="100"/>
        <c:noMultiLvlLbl val="0"/>
      </c:catAx>
      <c:valAx>
        <c:axId val="25450838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2545112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61.png"/><Relationship Id="rId2" Type="http://schemas.openxmlformats.org/officeDocument/2006/relationships/image" Target="../media/image60.png"/><Relationship Id="rId1" Type="http://schemas.openxmlformats.org/officeDocument/2006/relationships/image" Target="../media/image59.png"/></Relationships>
</file>

<file path=xl/drawings/_rels/drawing10.xml.rels><?xml version="1.0" encoding="UTF-8" standalone="yes"?>
<Relationships xmlns="http://schemas.openxmlformats.org/package/2006/relationships"><Relationship Id="rId1" Type="http://schemas.openxmlformats.org/officeDocument/2006/relationships/image" Target="../media/image7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80.png"/></Relationships>
</file>

<file path=xl/drawings/_rels/drawing12.xml.rels><?xml version="1.0" encoding="UTF-8" standalone="yes"?>
<Relationships xmlns="http://schemas.openxmlformats.org/package/2006/relationships"><Relationship Id="rId3" Type="http://schemas.openxmlformats.org/officeDocument/2006/relationships/image" Target="../media/image83.png"/><Relationship Id="rId2" Type="http://schemas.openxmlformats.org/officeDocument/2006/relationships/image" Target="../media/image82.png"/><Relationship Id="rId1" Type="http://schemas.openxmlformats.org/officeDocument/2006/relationships/image" Target="../media/image81.png"/><Relationship Id="rId5" Type="http://schemas.openxmlformats.org/officeDocument/2006/relationships/image" Target="../media/image85.png"/><Relationship Id="rId4" Type="http://schemas.openxmlformats.org/officeDocument/2006/relationships/image" Target="../media/image8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86.png"/></Relationships>
</file>

<file path=xl/drawings/_rels/drawing14.xml.rels><?xml version="1.0" encoding="UTF-8" standalone="yes"?>
<Relationships xmlns="http://schemas.openxmlformats.org/package/2006/relationships"><Relationship Id="rId2" Type="http://schemas.openxmlformats.org/officeDocument/2006/relationships/image" Target="../media/image88.png"/><Relationship Id="rId1" Type="http://schemas.openxmlformats.org/officeDocument/2006/relationships/image" Target="../media/image8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9.png"/></Relationships>
</file>

<file path=xl/drawings/_rels/drawing17.xml.rels><?xml version="1.0" encoding="UTF-8" standalone="yes"?>
<Relationships xmlns="http://schemas.openxmlformats.org/package/2006/relationships"><Relationship Id="rId2" Type="http://schemas.openxmlformats.org/officeDocument/2006/relationships/image" Target="../media/image91.png"/><Relationship Id="rId1" Type="http://schemas.openxmlformats.org/officeDocument/2006/relationships/image" Target="../media/image90.png"/></Relationships>
</file>

<file path=xl/drawings/_rels/drawing18.xml.rels><?xml version="1.0" encoding="UTF-8" standalone="yes"?>
<Relationships xmlns="http://schemas.openxmlformats.org/package/2006/relationships"><Relationship Id="rId2" Type="http://schemas.openxmlformats.org/officeDocument/2006/relationships/image" Target="../media/image93.png"/><Relationship Id="rId1" Type="http://schemas.openxmlformats.org/officeDocument/2006/relationships/image" Target="../media/image92.png"/></Relationships>
</file>

<file path=xl/drawings/_rels/drawing19.xml.rels><?xml version="1.0" encoding="UTF-8" standalone="yes"?>
<Relationships xmlns="http://schemas.openxmlformats.org/package/2006/relationships"><Relationship Id="rId3" Type="http://schemas.openxmlformats.org/officeDocument/2006/relationships/image" Target="../media/image96.png"/><Relationship Id="rId2" Type="http://schemas.openxmlformats.org/officeDocument/2006/relationships/image" Target="../media/image95.png"/><Relationship Id="rId1" Type="http://schemas.openxmlformats.org/officeDocument/2006/relationships/image" Target="../media/image94.png"/><Relationship Id="rId4" Type="http://schemas.openxmlformats.org/officeDocument/2006/relationships/image" Target="../media/image97.png"/></Relationships>
</file>

<file path=xl/drawings/_rels/drawing2.xml.rels><?xml version="1.0" encoding="UTF-8" standalone="yes"?>
<Relationships xmlns="http://schemas.openxmlformats.org/package/2006/relationships"><Relationship Id="rId2" Type="http://schemas.openxmlformats.org/officeDocument/2006/relationships/image" Target="../media/image63.png"/><Relationship Id="rId1" Type="http://schemas.openxmlformats.org/officeDocument/2006/relationships/image" Target="../media/image6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98.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00.png"/><Relationship Id="rId1" Type="http://schemas.openxmlformats.org/officeDocument/2006/relationships/image" Target="../media/image99.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0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03.png"/><Relationship Id="rId1" Type="http://schemas.openxmlformats.org/officeDocument/2006/relationships/image" Target="../media/image102.png"/></Relationships>
</file>

<file path=xl/drawings/_rels/drawing24.xml.rels><?xml version="1.0" encoding="UTF-8" standalone="yes"?>
<Relationships xmlns="http://schemas.openxmlformats.org/package/2006/relationships"><Relationship Id="rId3" Type="http://schemas.openxmlformats.org/officeDocument/2006/relationships/image" Target="../media/image106.png"/><Relationship Id="rId2" Type="http://schemas.openxmlformats.org/officeDocument/2006/relationships/image" Target="../media/image105.png"/><Relationship Id="rId1" Type="http://schemas.openxmlformats.org/officeDocument/2006/relationships/image" Target="../media/image104.png"/><Relationship Id="rId4" Type="http://schemas.openxmlformats.org/officeDocument/2006/relationships/image" Target="../media/image107.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10.png"/><Relationship Id="rId2" Type="http://schemas.openxmlformats.org/officeDocument/2006/relationships/image" Target="../media/image109.png"/><Relationship Id="rId1" Type="http://schemas.openxmlformats.org/officeDocument/2006/relationships/image" Target="../media/image108.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11.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14.png"/><Relationship Id="rId2" Type="http://schemas.openxmlformats.org/officeDocument/2006/relationships/image" Target="../media/image113.png"/><Relationship Id="rId1" Type="http://schemas.openxmlformats.org/officeDocument/2006/relationships/image" Target="../media/image112.png"/></Relationships>
</file>

<file path=xl/drawings/_rels/drawing28.xml.rels><?xml version="1.0" encoding="UTF-8" standalone="yes"?>
<Relationships xmlns="http://schemas.openxmlformats.org/package/2006/relationships"><Relationship Id="rId3" Type="http://schemas.openxmlformats.org/officeDocument/2006/relationships/image" Target="../media/image74.png"/><Relationship Id="rId2" Type="http://schemas.openxmlformats.org/officeDocument/2006/relationships/image" Target="../media/image73.png"/><Relationship Id="rId1" Type="http://schemas.openxmlformats.org/officeDocument/2006/relationships/image" Target="../media/image7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16.png"/><Relationship Id="rId1" Type="http://schemas.openxmlformats.org/officeDocument/2006/relationships/image" Target="../media/image1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66.png"/><Relationship Id="rId2" Type="http://schemas.openxmlformats.org/officeDocument/2006/relationships/image" Target="../media/image65.png"/><Relationship Id="rId1" Type="http://schemas.openxmlformats.org/officeDocument/2006/relationships/image" Target="../media/image6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18.png"/><Relationship Id="rId1" Type="http://schemas.openxmlformats.org/officeDocument/2006/relationships/image" Target="../media/image117.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19.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20.png"/></Relationships>
</file>

<file path=xl/drawings/_rels/drawing3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4.xml.rels><?xml version="1.0" encoding="UTF-8" standalone="yes"?>
<Relationships xmlns="http://schemas.openxmlformats.org/package/2006/relationships"><Relationship Id="rId2" Type="http://schemas.openxmlformats.org/officeDocument/2006/relationships/image" Target="../media/image122.png"/><Relationship Id="rId1" Type="http://schemas.openxmlformats.org/officeDocument/2006/relationships/image" Target="../media/image121.png"/></Relationships>
</file>

<file path=xl/drawings/_rels/drawing35.xml.rels><?xml version="1.0" encoding="UTF-8" standalone="yes"?>
<Relationships xmlns="http://schemas.openxmlformats.org/package/2006/relationships"><Relationship Id="rId117" Type="http://schemas.openxmlformats.org/officeDocument/2006/relationships/image" Target="../media/image239.png"/><Relationship Id="rId21" Type="http://schemas.openxmlformats.org/officeDocument/2006/relationships/image" Target="../media/image143.png"/><Relationship Id="rId42" Type="http://schemas.openxmlformats.org/officeDocument/2006/relationships/image" Target="../media/image164.png"/><Relationship Id="rId63" Type="http://schemas.openxmlformats.org/officeDocument/2006/relationships/image" Target="../media/image185.png"/><Relationship Id="rId84" Type="http://schemas.openxmlformats.org/officeDocument/2006/relationships/image" Target="../media/image206.png"/><Relationship Id="rId138" Type="http://schemas.openxmlformats.org/officeDocument/2006/relationships/image" Target="../media/image260.png"/><Relationship Id="rId159" Type="http://schemas.openxmlformats.org/officeDocument/2006/relationships/image" Target="../media/image281.png"/><Relationship Id="rId170" Type="http://schemas.openxmlformats.org/officeDocument/2006/relationships/image" Target="../media/image292.png"/><Relationship Id="rId191" Type="http://schemas.openxmlformats.org/officeDocument/2006/relationships/image" Target="../media/image313.png"/><Relationship Id="rId107" Type="http://schemas.openxmlformats.org/officeDocument/2006/relationships/image" Target="../media/image229.png"/><Relationship Id="rId11" Type="http://schemas.openxmlformats.org/officeDocument/2006/relationships/image" Target="../media/image133.png"/><Relationship Id="rId32" Type="http://schemas.openxmlformats.org/officeDocument/2006/relationships/image" Target="../media/image154.png"/><Relationship Id="rId53" Type="http://schemas.openxmlformats.org/officeDocument/2006/relationships/image" Target="../media/image175.png"/><Relationship Id="rId74" Type="http://schemas.openxmlformats.org/officeDocument/2006/relationships/image" Target="../media/image196.png"/><Relationship Id="rId128" Type="http://schemas.openxmlformats.org/officeDocument/2006/relationships/image" Target="../media/image250.png"/><Relationship Id="rId149" Type="http://schemas.openxmlformats.org/officeDocument/2006/relationships/image" Target="../media/image271.png"/><Relationship Id="rId5" Type="http://schemas.openxmlformats.org/officeDocument/2006/relationships/image" Target="../media/image127.png"/><Relationship Id="rId95" Type="http://schemas.openxmlformats.org/officeDocument/2006/relationships/image" Target="../media/image217.png"/><Relationship Id="rId160" Type="http://schemas.openxmlformats.org/officeDocument/2006/relationships/image" Target="../media/image282.png"/><Relationship Id="rId181" Type="http://schemas.openxmlformats.org/officeDocument/2006/relationships/image" Target="../media/image303.png"/><Relationship Id="rId22" Type="http://schemas.openxmlformats.org/officeDocument/2006/relationships/image" Target="../media/image144.png"/><Relationship Id="rId43" Type="http://schemas.openxmlformats.org/officeDocument/2006/relationships/image" Target="../media/image165.png"/><Relationship Id="rId64" Type="http://schemas.openxmlformats.org/officeDocument/2006/relationships/image" Target="../media/image186.png"/><Relationship Id="rId118" Type="http://schemas.openxmlformats.org/officeDocument/2006/relationships/image" Target="../media/image240.png"/><Relationship Id="rId139" Type="http://schemas.openxmlformats.org/officeDocument/2006/relationships/image" Target="../media/image261.png"/><Relationship Id="rId85" Type="http://schemas.openxmlformats.org/officeDocument/2006/relationships/image" Target="../media/image207.png"/><Relationship Id="rId150" Type="http://schemas.openxmlformats.org/officeDocument/2006/relationships/image" Target="../media/image272.png"/><Relationship Id="rId171" Type="http://schemas.openxmlformats.org/officeDocument/2006/relationships/image" Target="../media/image293.png"/><Relationship Id="rId192" Type="http://schemas.openxmlformats.org/officeDocument/2006/relationships/image" Target="../media/image314.png"/><Relationship Id="rId12" Type="http://schemas.openxmlformats.org/officeDocument/2006/relationships/image" Target="../media/image134.png"/><Relationship Id="rId33" Type="http://schemas.openxmlformats.org/officeDocument/2006/relationships/image" Target="../media/image155.png"/><Relationship Id="rId108" Type="http://schemas.openxmlformats.org/officeDocument/2006/relationships/image" Target="../media/image230.png"/><Relationship Id="rId129" Type="http://schemas.openxmlformats.org/officeDocument/2006/relationships/image" Target="../media/image251.png"/><Relationship Id="rId54" Type="http://schemas.openxmlformats.org/officeDocument/2006/relationships/image" Target="../media/image176.png"/><Relationship Id="rId75" Type="http://schemas.openxmlformats.org/officeDocument/2006/relationships/image" Target="../media/image197.png"/><Relationship Id="rId96" Type="http://schemas.openxmlformats.org/officeDocument/2006/relationships/image" Target="../media/image218.png"/><Relationship Id="rId140" Type="http://schemas.openxmlformats.org/officeDocument/2006/relationships/image" Target="../media/image262.png"/><Relationship Id="rId161" Type="http://schemas.openxmlformats.org/officeDocument/2006/relationships/image" Target="../media/image283.png"/><Relationship Id="rId182" Type="http://schemas.openxmlformats.org/officeDocument/2006/relationships/image" Target="../media/image304.png"/><Relationship Id="rId6" Type="http://schemas.openxmlformats.org/officeDocument/2006/relationships/image" Target="../media/image128.png"/><Relationship Id="rId23" Type="http://schemas.openxmlformats.org/officeDocument/2006/relationships/image" Target="../media/image145.png"/><Relationship Id="rId119" Type="http://schemas.openxmlformats.org/officeDocument/2006/relationships/image" Target="../media/image241.png"/><Relationship Id="rId44" Type="http://schemas.openxmlformats.org/officeDocument/2006/relationships/image" Target="../media/image166.png"/><Relationship Id="rId65" Type="http://schemas.openxmlformats.org/officeDocument/2006/relationships/image" Target="../media/image187.png"/><Relationship Id="rId86" Type="http://schemas.openxmlformats.org/officeDocument/2006/relationships/image" Target="../media/image208.png"/><Relationship Id="rId130" Type="http://schemas.openxmlformats.org/officeDocument/2006/relationships/image" Target="../media/image252.png"/><Relationship Id="rId151" Type="http://schemas.openxmlformats.org/officeDocument/2006/relationships/image" Target="../media/image273.png"/><Relationship Id="rId172" Type="http://schemas.openxmlformats.org/officeDocument/2006/relationships/image" Target="../media/image294.png"/><Relationship Id="rId13" Type="http://schemas.openxmlformats.org/officeDocument/2006/relationships/image" Target="../media/image135.png"/><Relationship Id="rId18" Type="http://schemas.openxmlformats.org/officeDocument/2006/relationships/image" Target="../media/image140.png"/><Relationship Id="rId39" Type="http://schemas.openxmlformats.org/officeDocument/2006/relationships/image" Target="../media/image161.png"/><Relationship Id="rId109" Type="http://schemas.openxmlformats.org/officeDocument/2006/relationships/image" Target="../media/image231.png"/><Relationship Id="rId34" Type="http://schemas.openxmlformats.org/officeDocument/2006/relationships/image" Target="../media/image156.png"/><Relationship Id="rId50" Type="http://schemas.openxmlformats.org/officeDocument/2006/relationships/image" Target="../media/image172.png"/><Relationship Id="rId55" Type="http://schemas.openxmlformats.org/officeDocument/2006/relationships/image" Target="../media/image177.png"/><Relationship Id="rId76" Type="http://schemas.openxmlformats.org/officeDocument/2006/relationships/image" Target="../media/image198.png"/><Relationship Id="rId97" Type="http://schemas.openxmlformats.org/officeDocument/2006/relationships/image" Target="../media/image219.png"/><Relationship Id="rId104" Type="http://schemas.openxmlformats.org/officeDocument/2006/relationships/image" Target="../media/image226.png"/><Relationship Id="rId120" Type="http://schemas.openxmlformats.org/officeDocument/2006/relationships/image" Target="../media/image242.png"/><Relationship Id="rId125" Type="http://schemas.openxmlformats.org/officeDocument/2006/relationships/image" Target="../media/image247.png"/><Relationship Id="rId141" Type="http://schemas.openxmlformats.org/officeDocument/2006/relationships/image" Target="../media/image263.png"/><Relationship Id="rId146" Type="http://schemas.openxmlformats.org/officeDocument/2006/relationships/image" Target="../media/image268.png"/><Relationship Id="rId167" Type="http://schemas.openxmlformats.org/officeDocument/2006/relationships/image" Target="../media/image289.png"/><Relationship Id="rId188" Type="http://schemas.openxmlformats.org/officeDocument/2006/relationships/image" Target="../media/image310.png"/><Relationship Id="rId7" Type="http://schemas.openxmlformats.org/officeDocument/2006/relationships/image" Target="../media/image129.png"/><Relationship Id="rId71" Type="http://schemas.openxmlformats.org/officeDocument/2006/relationships/image" Target="../media/image193.png"/><Relationship Id="rId92" Type="http://schemas.openxmlformats.org/officeDocument/2006/relationships/image" Target="../media/image214.png"/><Relationship Id="rId162" Type="http://schemas.openxmlformats.org/officeDocument/2006/relationships/image" Target="../media/image284.png"/><Relationship Id="rId183" Type="http://schemas.openxmlformats.org/officeDocument/2006/relationships/image" Target="../media/image305.png"/><Relationship Id="rId2" Type="http://schemas.openxmlformats.org/officeDocument/2006/relationships/image" Target="../media/image124.png"/><Relationship Id="rId29" Type="http://schemas.openxmlformats.org/officeDocument/2006/relationships/image" Target="../media/image151.png"/><Relationship Id="rId24" Type="http://schemas.openxmlformats.org/officeDocument/2006/relationships/image" Target="../media/image146.png"/><Relationship Id="rId40" Type="http://schemas.openxmlformats.org/officeDocument/2006/relationships/image" Target="../media/image162.png"/><Relationship Id="rId45" Type="http://schemas.openxmlformats.org/officeDocument/2006/relationships/image" Target="../media/image167.png"/><Relationship Id="rId66" Type="http://schemas.openxmlformats.org/officeDocument/2006/relationships/image" Target="../media/image188.png"/><Relationship Id="rId87" Type="http://schemas.openxmlformats.org/officeDocument/2006/relationships/image" Target="../media/image209.png"/><Relationship Id="rId110" Type="http://schemas.openxmlformats.org/officeDocument/2006/relationships/image" Target="../media/image232.png"/><Relationship Id="rId115" Type="http://schemas.openxmlformats.org/officeDocument/2006/relationships/image" Target="../media/image237.png"/><Relationship Id="rId131" Type="http://schemas.openxmlformats.org/officeDocument/2006/relationships/image" Target="../media/image253.png"/><Relationship Id="rId136" Type="http://schemas.openxmlformats.org/officeDocument/2006/relationships/image" Target="../media/image258.png"/><Relationship Id="rId157" Type="http://schemas.openxmlformats.org/officeDocument/2006/relationships/image" Target="../media/image279.png"/><Relationship Id="rId178" Type="http://schemas.openxmlformats.org/officeDocument/2006/relationships/image" Target="../media/image300.png"/><Relationship Id="rId61" Type="http://schemas.openxmlformats.org/officeDocument/2006/relationships/image" Target="../media/image183.png"/><Relationship Id="rId82" Type="http://schemas.openxmlformats.org/officeDocument/2006/relationships/image" Target="../media/image204.png"/><Relationship Id="rId152" Type="http://schemas.openxmlformats.org/officeDocument/2006/relationships/image" Target="../media/image274.png"/><Relationship Id="rId173" Type="http://schemas.openxmlformats.org/officeDocument/2006/relationships/image" Target="../media/image295.png"/><Relationship Id="rId19" Type="http://schemas.openxmlformats.org/officeDocument/2006/relationships/image" Target="../media/image141.png"/><Relationship Id="rId14" Type="http://schemas.openxmlformats.org/officeDocument/2006/relationships/image" Target="../media/image136.png"/><Relationship Id="rId30" Type="http://schemas.openxmlformats.org/officeDocument/2006/relationships/image" Target="../media/image152.png"/><Relationship Id="rId35" Type="http://schemas.openxmlformats.org/officeDocument/2006/relationships/image" Target="../media/image157.png"/><Relationship Id="rId56" Type="http://schemas.openxmlformats.org/officeDocument/2006/relationships/image" Target="../media/image178.png"/><Relationship Id="rId77" Type="http://schemas.openxmlformats.org/officeDocument/2006/relationships/image" Target="../media/image199.png"/><Relationship Id="rId100" Type="http://schemas.openxmlformats.org/officeDocument/2006/relationships/image" Target="../media/image222.png"/><Relationship Id="rId105" Type="http://schemas.openxmlformats.org/officeDocument/2006/relationships/image" Target="../media/image227.png"/><Relationship Id="rId126" Type="http://schemas.openxmlformats.org/officeDocument/2006/relationships/image" Target="../media/image248.png"/><Relationship Id="rId147" Type="http://schemas.openxmlformats.org/officeDocument/2006/relationships/image" Target="../media/image269.png"/><Relationship Id="rId168" Type="http://schemas.openxmlformats.org/officeDocument/2006/relationships/image" Target="../media/image290.png"/><Relationship Id="rId8" Type="http://schemas.openxmlformats.org/officeDocument/2006/relationships/image" Target="../media/image130.png"/><Relationship Id="rId51" Type="http://schemas.openxmlformats.org/officeDocument/2006/relationships/image" Target="../media/image173.png"/><Relationship Id="rId72" Type="http://schemas.openxmlformats.org/officeDocument/2006/relationships/image" Target="../media/image194.png"/><Relationship Id="rId93" Type="http://schemas.openxmlformats.org/officeDocument/2006/relationships/image" Target="../media/image215.png"/><Relationship Id="rId98" Type="http://schemas.openxmlformats.org/officeDocument/2006/relationships/image" Target="../media/image220.png"/><Relationship Id="rId121" Type="http://schemas.openxmlformats.org/officeDocument/2006/relationships/image" Target="../media/image243.png"/><Relationship Id="rId142" Type="http://schemas.openxmlformats.org/officeDocument/2006/relationships/image" Target="../media/image264.png"/><Relationship Id="rId163" Type="http://schemas.openxmlformats.org/officeDocument/2006/relationships/image" Target="../media/image285.png"/><Relationship Id="rId184" Type="http://schemas.openxmlformats.org/officeDocument/2006/relationships/image" Target="../media/image306.png"/><Relationship Id="rId189" Type="http://schemas.openxmlformats.org/officeDocument/2006/relationships/image" Target="../media/image311.png"/><Relationship Id="rId3" Type="http://schemas.openxmlformats.org/officeDocument/2006/relationships/image" Target="../media/image125.png"/><Relationship Id="rId25" Type="http://schemas.openxmlformats.org/officeDocument/2006/relationships/image" Target="../media/image147.png"/><Relationship Id="rId46" Type="http://schemas.openxmlformats.org/officeDocument/2006/relationships/image" Target="../media/image168.png"/><Relationship Id="rId67" Type="http://schemas.openxmlformats.org/officeDocument/2006/relationships/image" Target="../media/image189.png"/><Relationship Id="rId116" Type="http://schemas.openxmlformats.org/officeDocument/2006/relationships/image" Target="../media/image238.png"/><Relationship Id="rId137" Type="http://schemas.openxmlformats.org/officeDocument/2006/relationships/image" Target="../media/image259.png"/><Relationship Id="rId158" Type="http://schemas.openxmlformats.org/officeDocument/2006/relationships/image" Target="../media/image280.png"/><Relationship Id="rId20" Type="http://schemas.openxmlformats.org/officeDocument/2006/relationships/image" Target="../media/image142.png"/><Relationship Id="rId41" Type="http://schemas.openxmlformats.org/officeDocument/2006/relationships/image" Target="../media/image163.png"/><Relationship Id="rId62" Type="http://schemas.openxmlformats.org/officeDocument/2006/relationships/image" Target="../media/image184.png"/><Relationship Id="rId83" Type="http://schemas.openxmlformats.org/officeDocument/2006/relationships/image" Target="../media/image205.png"/><Relationship Id="rId88" Type="http://schemas.openxmlformats.org/officeDocument/2006/relationships/image" Target="../media/image210.png"/><Relationship Id="rId111" Type="http://schemas.openxmlformats.org/officeDocument/2006/relationships/image" Target="../media/image233.png"/><Relationship Id="rId132" Type="http://schemas.openxmlformats.org/officeDocument/2006/relationships/image" Target="../media/image254.png"/><Relationship Id="rId153" Type="http://schemas.openxmlformats.org/officeDocument/2006/relationships/image" Target="../media/image275.png"/><Relationship Id="rId174" Type="http://schemas.openxmlformats.org/officeDocument/2006/relationships/image" Target="../media/image296.png"/><Relationship Id="rId179" Type="http://schemas.openxmlformats.org/officeDocument/2006/relationships/image" Target="../media/image301.png"/><Relationship Id="rId190" Type="http://schemas.openxmlformats.org/officeDocument/2006/relationships/image" Target="../media/image312.png"/><Relationship Id="rId15" Type="http://schemas.openxmlformats.org/officeDocument/2006/relationships/image" Target="../media/image137.png"/><Relationship Id="rId36" Type="http://schemas.openxmlformats.org/officeDocument/2006/relationships/image" Target="../media/image158.png"/><Relationship Id="rId57" Type="http://schemas.openxmlformats.org/officeDocument/2006/relationships/image" Target="../media/image179.png"/><Relationship Id="rId106" Type="http://schemas.openxmlformats.org/officeDocument/2006/relationships/image" Target="../media/image228.png"/><Relationship Id="rId127" Type="http://schemas.openxmlformats.org/officeDocument/2006/relationships/image" Target="../media/image249.png"/><Relationship Id="rId10" Type="http://schemas.openxmlformats.org/officeDocument/2006/relationships/image" Target="../media/image132.png"/><Relationship Id="rId31" Type="http://schemas.openxmlformats.org/officeDocument/2006/relationships/image" Target="../media/image153.png"/><Relationship Id="rId52" Type="http://schemas.openxmlformats.org/officeDocument/2006/relationships/image" Target="../media/image174.png"/><Relationship Id="rId73" Type="http://schemas.openxmlformats.org/officeDocument/2006/relationships/image" Target="../media/image195.png"/><Relationship Id="rId78" Type="http://schemas.openxmlformats.org/officeDocument/2006/relationships/image" Target="../media/image200.png"/><Relationship Id="rId94" Type="http://schemas.openxmlformats.org/officeDocument/2006/relationships/image" Target="../media/image216.png"/><Relationship Id="rId99" Type="http://schemas.openxmlformats.org/officeDocument/2006/relationships/image" Target="../media/image221.png"/><Relationship Id="rId101" Type="http://schemas.openxmlformats.org/officeDocument/2006/relationships/image" Target="../media/image223.png"/><Relationship Id="rId122" Type="http://schemas.openxmlformats.org/officeDocument/2006/relationships/image" Target="../media/image244.png"/><Relationship Id="rId143" Type="http://schemas.openxmlformats.org/officeDocument/2006/relationships/image" Target="../media/image265.png"/><Relationship Id="rId148" Type="http://schemas.openxmlformats.org/officeDocument/2006/relationships/image" Target="../media/image270.png"/><Relationship Id="rId164" Type="http://schemas.openxmlformats.org/officeDocument/2006/relationships/image" Target="../media/image286.png"/><Relationship Id="rId169" Type="http://schemas.openxmlformats.org/officeDocument/2006/relationships/image" Target="../media/image291.png"/><Relationship Id="rId185" Type="http://schemas.openxmlformats.org/officeDocument/2006/relationships/image" Target="../media/image307.png"/><Relationship Id="rId4" Type="http://schemas.openxmlformats.org/officeDocument/2006/relationships/image" Target="../media/image126.png"/><Relationship Id="rId9" Type="http://schemas.openxmlformats.org/officeDocument/2006/relationships/image" Target="../media/image131.png"/><Relationship Id="rId180" Type="http://schemas.openxmlformats.org/officeDocument/2006/relationships/image" Target="../media/image302.png"/><Relationship Id="rId26" Type="http://schemas.openxmlformats.org/officeDocument/2006/relationships/image" Target="../media/image148.png"/><Relationship Id="rId47" Type="http://schemas.openxmlformats.org/officeDocument/2006/relationships/image" Target="../media/image169.png"/><Relationship Id="rId68" Type="http://schemas.openxmlformats.org/officeDocument/2006/relationships/image" Target="../media/image190.png"/><Relationship Id="rId89" Type="http://schemas.openxmlformats.org/officeDocument/2006/relationships/image" Target="../media/image211.png"/><Relationship Id="rId112" Type="http://schemas.openxmlformats.org/officeDocument/2006/relationships/image" Target="../media/image234.png"/><Relationship Id="rId133" Type="http://schemas.openxmlformats.org/officeDocument/2006/relationships/image" Target="../media/image255.png"/><Relationship Id="rId154" Type="http://schemas.openxmlformats.org/officeDocument/2006/relationships/image" Target="../media/image276.png"/><Relationship Id="rId175" Type="http://schemas.openxmlformats.org/officeDocument/2006/relationships/image" Target="../media/image297.png"/><Relationship Id="rId16" Type="http://schemas.openxmlformats.org/officeDocument/2006/relationships/image" Target="../media/image138.png"/><Relationship Id="rId37" Type="http://schemas.openxmlformats.org/officeDocument/2006/relationships/image" Target="../media/image159.png"/><Relationship Id="rId58" Type="http://schemas.openxmlformats.org/officeDocument/2006/relationships/image" Target="../media/image180.png"/><Relationship Id="rId79" Type="http://schemas.openxmlformats.org/officeDocument/2006/relationships/image" Target="../media/image201.png"/><Relationship Id="rId102" Type="http://schemas.openxmlformats.org/officeDocument/2006/relationships/image" Target="../media/image224.png"/><Relationship Id="rId123" Type="http://schemas.openxmlformats.org/officeDocument/2006/relationships/image" Target="../media/image245.png"/><Relationship Id="rId144" Type="http://schemas.openxmlformats.org/officeDocument/2006/relationships/image" Target="../media/image266.png"/><Relationship Id="rId90" Type="http://schemas.openxmlformats.org/officeDocument/2006/relationships/image" Target="../media/image212.png"/><Relationship Id="rId165" Type="http://schemas.openxmlformats.org/officeDocument/2006/relationships/image" Target="../media/image287.png"/><Relationship Id="rId186" Type="http://schemas.openxmlformats.org/officeDocument/2006/relationships/image" Target="../media/image308.png"/><Relationship Id="rId27" Type="http://schemas.openxmlformats.org/officeDocument/2006/relationships/image" Target="../media/image149.png"/><Relationship Id="rId48" Type="http://schemas.openxmlformats.org/officeDocument/2006/relationships/image" Target="../media/image170.png"/><Relationship Id="rId69" Type="http://schemas.openxmlformats.org/officeDocument/2006/relationships/image" Target="../media/image191.png"/><Relationship Id="rId113" Type="http://schemas.openxmlformats.org/officeDocument/2006/relationships/image" Target="../media/image235.png"/><Relationship Id="rId134" Type="http://schemas.openxmlformats.org/officeDocument/2006/relationships/image" Target="../media/image256.png"/><Relationship Id="rId80" Type="http://schemas.openxmlformats.org/officeDocument/2006/relationships/image" Target="../media/image202.png"/><Relationship Id="rId155" Type="http://schemas.openxmlformats.org/officeDocument/2006/relationships/image" Target="../media/image277.png"/><Relationship Id="rId176" Type="http://schemas.openxmlformats.org/officeDocument/2006/relationships/image" Target="../media/image298.png"/><Relationship Id="rId17" Type="http://schemas.openxmlformats.org/officeDocument/2006/relationships/image" Target="../media/image139.png"/><Relationship Id="rId38" Type="http://schemas.openxmlformats.org/officeDocument/2006/relationships/image" Target="../media/image160.png"/><Relationship Id="rId59" Type="http://schemas.openxmlformats.org/officeDocument/2006/relationships/image" Target="../media/image181.png"/><Relationship Id="rId103" Type="http://schemas.openxmlformats.org/officeDocument/2006/relationships/image" Target="../media/image225.png"/><Relationship Id="rId124" Type="http://schemas.openxmlformats.org/officeDocument/2006/relationships/image" Target="../media/image246.png"/><Relationship Id="rId70" Type="http://schemas.openxmlformats.org/officeDocument/2006/relationships/image" Target="../media/image192.png"/><Relationship Id="rId91" Type="http://schemas.openxmlformats.org/officeDocument/2006/relationships/image" Target="../media/image213.png"/><Relationship Id="rId145" Type="http://schemas.openxmlformats.org/officeDocument/2006/relationships/image" Target="../media/image267.png"/><Relationship Id="rId166" Type="http://schemas.openxmlformats.org/officeDocument/2006/relationships/image" Target="../media/image288.png"/><Relationship Id="rId187" Type="http://schemas.openxmlformats.org/officeDocument/2006/relationships/image" Target="../media/image309.png"/><Relationship Id="rId1" Type="http://schemas.openxmlformats.org/officeDocument/2006/relationships/image" Target="../media/image123.png"/><Relationship Id="rId28" Type="http://schemas.openxmlformats.org/officeDocument/2006/relationships/image" Target="../media/image150.png"/><Relationship Id="rId49" Type="http://schemas.openxmlformats.org/officeDocument/2006/relationships/image" Target="../media/image171.png"/><Relationship Id="rId114" Type="http://schemas.openxmlformats.org/officeDocument/2006/relationships/image" Target="../media/image236.png"/><Relationship Id="rId60" Type="http://schemas.openxmlformats.org/officeDocument/2006/relationships/image" Target="../media/image182.png"/><Relationship Id="rId81" Type="http://schemas.openxmlformats.org/officeDocument/2006/relationships/image" Target="../media/image203.png"/><Relationship Id="rId135" Type="http://schemas.openxmlformats.org/officeDocument/2006/relationships/image" Target="../media/image257.png"/><Relationship Id="rId156" Type="http://schemas.openxmlformats.org/officeDocument/2006/relationships/image" Target="../media/image278.png"/><Relationship Id="rId177" Type="http://schemas.openxmlformats.org/officeDocument/2006/relationships/image" Target="../media/image299.png"/></Relationships>
</file>

<file path=xl/drawings/_rels/drawing36.xml.rels><?xml version="1.0" encoding="UTF-8" standalone="yes"?>
<Relationships xmlns="http://schemas.openxmlformats.org/package/2006/relationships"><Relationship Id="rId3" Type="http://schemas.openxmlformats.org/officeDocument/2006/relationships/image" Target="../media/image317.png"/><Relationship Id="rId2" Type="http://schemas.openxmlformats.org/officeDocument/2006/relationships/image" Target="../media/image316.png"/><Relationship Id="rId1" Type="http://schemas.openxmlformats.org/officeDocument/2006/relationships/image" Target="../media/image315.png"/></Relationships>
</file>

<file path=xl/drawings/_rels/drawing37.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318.png"/></Relationships>
</file>

<file path=xl/drawings/_rels/drawing38.xml.rels><?xml version="1.0" encoding="UTF-8" standalone="yes"?>
<Relationships xmlns="http://schemas.openxmlformats.org/package/2006/relationships"><Relationship Id="rId3" Type="http://schemas.openxmlformats.org/officeDocument/2006/relationships/image" Target="../media/image321.png"/><Relationship Id="rId2" Type="http://schemas.openxmlformats.org/officeDocument/2006/relationships/image" Target="../media/image320.png"/><Relationship Id="rId1" Type="http://schemas.openxmlformats.org/officeDocument/2006/relationships/image" Target="../media/image319.png"/><Relationship Id="rId5" Type="http://schemas.openxmlformats.org/officeDocument/2006/relationships/chart" Target="../charts/chart3.xml"/><Relationship Id="rId4" Type="http://schemas.openxmlformats.org/officeDocument/2006/relationships/image" Target="../media/image32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23.png"/></Relationships>
</file>

<file path=xl/drawings/_rels/drawing4.xml.rels><?xml version="1.0" encoding="UTF-8" standalone="yes"?>
<Relationships xmlns="http://schemas.openxmlformats.org/package/2006/relationships"><Relationship Id="rId1" Type="http://schemas.openxmlformats.org/officeDocument/2006/relationships/image" Target="../media/image67.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24.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25.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26.png"/></Relationships>
</file>

<file path=xl/drawings/_rels/drawing44.xml.rels><?xml version="1.0" encoding="UTF-8" standalone="yes"?>
<Relationships xmlns="http://schemas.openxmlformats.org/package/2006/relationships"><Relationship Id="rId3" Type="http://schemas.openxmlformats.org/officeDocument/2006/relationships/image" Target="../media/image329.png"/><Relationship Id="rId2" Type="http://schemas.openxmlformats.org/officeDocument/2006/relationships/image" Target="../media/image328.png"/><Relationship Id="rId1" Type="http://schemas.openxmlformats.org/officeDocument/2006/relationships/image" Target="../media/image327.png"/><Relationship Id="rId6" Type="http://schemas.openxmlformats.org/officeDocument/2006/relationships/image" Target="../media/image332.png"/><Relationship Id="rId5" Type="http://schemas.openxmlformats.org/officeDocument/2006/relationships/image" Target="../media/image331.png"/><Relationship Id="rId4" Type="http://schemas.openxmlformats.org/officeDocument/2006/relationships/image" Target="../media/image330.png"/></Relationships>
</file>

<file path=xl/drawings/_rels/drawing45.xml.rels><?xml version="1.0" encoding="UTF-8" standalone="yes"?>
<Relationships xmlns="http://schemas.openxmlformats.org/package/2006/relationships"><Relationship Id="rId3" Type="http://schemas.openxmlformats.org/officeDocument/2006/relationships/image" Target="../media/image335.png"/><Relationship Id="rId2" Type="http://schemas.openxmlformats.org/officeDocument/2006/relationships/image" Target="../media/image334.png"/><Relationship Id="rId1" Type="http://schemas.openxmlformats.org/officeDocument/2006/relationships/image" Target="../media/image333.png"/><Relationship Id="rId6" Type="http://schemas.openxmlformats.org/officeDocument/2006/relationships/image" Target="../media/image338.png"/><Relationship Id="rId5" Type="http://schemas.openxmlformats.org/officeDocument/2006/relationships/image" Target="../media/image337.png"/><Relationship Id="rId4" Type="http://schemas.openxmlformats.org/officeDocument/2006/relationships/image" Target="../media/image336.png"/></Relationships>
</file>

<file path=xl/drawings/_rels/drawing46.xml.rels><?xml version="1.0" encoding="UTF-8" standalone="yes"?>
<Relationships xmlns="http://schemas.openxmlformats.org/package/2006/relationships"><Relationship Id="rId8" Type="http://schemas.openxmlformats.org/officeDocument/2006/relationships/image" Target="../media/image346.png"/><Relationship Id="rId13" Type="http://schemas.openxmlformats.org/officeDocument/2006/relationships/image" Target="../media/image351.png"/><Relationship Id="rId3" Type="http://schemas.openxmlformats.org/officeDocument/2006/relationships/image" Target="../media/image341.png"/><Relationship Id="rId7" Type="http://schemas.openxmlformats.org/officeDocument/2006/relationships/image" Target="../media/image345.png"/><Relationship Id="rId12" Type="http://schemas.openxmlformats.org/officeDocument/2006/relationships/image" Target="../media/image350.png"/><Relationship Id="rId2" Type="http://schemas.openxmlformats.org/officeDocument/2006/relationships/image" Target="../media/image340.png"/><Relationship Id="rId1" Type="http://schemas.openxmlformats.org/officeDocument/2006/relationships/image" Target="../media/image339.png"/><Relationship Id="rId6" Type="http://schemas.openxmlformats.org/officeDocument/2006/relationships/image" Target="../media/image344.png"/><Relationship Id="rId11" Type="http://schemas.openxmlformats.org/officeDocument/2006/relationships/image" Target="../media/image349.png"/><Relationship Id="rId5" Type="http://schemas.openxmlformats.org/officeDocument/2006/relationships/image" Target="../media/image343.png"/><Relationship Id="rId10" Type="http://schemas.openxmlformats.org/officeDocument/2006/relationships/image" Target="../media/image348.png"/><Relationship Id="rId4" Type="http://schemas.openxmlformats.org/officeDocument/2006/relationships/image" Target="../media/image342.png"/><Relationship Id="rId9" Type="http://schemas.openxmlformats.org/officeDocument/2006/relationships/image" Target="../media/image347.png"/></Relationships>
</file>

<file path=xl/drawings/_rels/drawing5.xml.rels><?xml version="1.0" encoding="UTF-8" standalone="yes"?>
<Relationships xmlns="http://schemas.openxmlformats.org/package/2006/relationships"><Relationship Id="rId2" Type="http://schemas.openxmlformats.org/officeDocument/2006/relationships/image" Target="../media/image69.png"/><Relationship Id="rId1" Type="http://schemas.openxmlformats.org/officeDocument/2006/relationships/image" Target="../media/image68.png"/></Relationships>
</file>

<file path=xl/drawings/_rels/drawing6.xml.rels><?xml version="1.0" encoding="UTF-8" standalone="yes"?>
<Relationships xmlns="http://schemas.openxmlformats.org/package/2006/relationships"><Relationship Id="rId2" Type="http://schemas.openxmlformats.org/officeDocument/2006/relationships/image" Target="../media/image71.png"/><Relationship Id="rId1" Type="http://schemas.openxmlformats.org/officeDocument/2006/relationships/image" Target="../media/image70.png"/></Relationships>
</file>

<file path=xl/drawings/_rels/drawing7.xml.rels><?xml version="1.0" encoding="UTF-8" standalone="yes"?>
<Relationships xmlns="http://schemas.openxmlformats.org/package/2006/relationships"><Relationship Id="rId3" Type="http://schemas.openxmlformats.org/officeDocument/2006/relationships/image" Target="../media/image74.png"/><Relationship Id="rId2" Type="http://schemas.openxmlformats.org/officeDocument/2006/relationships/image" Target="../media/image73.png"/><Relationship Id="rId1" Type="http://schemas.openxmlformats.org/officeDocument/2006/relationships/image" Target="../media/image72.png"/></Relationships>
</file>

<file path=xl/drawings/_rels/drawing8.xml.rels><?xml version="1.0" encoding="UTF-8" standalone="yes"?>
<Relationships xmlns="http://schemas.openxmlformats.org/package/2006/relationships"><Relationship Id="rId2" Type="http://schemas.openxmlformats.org/officeDocument/2006/relationships/image" Target="../media/image76.png"/><Relationship Id="rId1" Type="http://schemas.openxmlformats.org/officeDocument/2006/relationships/image" Target="../media/image75.png"/></Relationships>
</file>

<file path=xl/drawings/_rels/drawing9.xml.rels><?xml version="1.0" encoding="UTF-8" standalone="yes"?>
<Relationships xmlns="http://schemas.openxmlformats.org/package/2006/relationships"><Relationship Id="rId2" Type="http://schemas.openxmlformats.org/officeDocument/2006/relationships/image" Target="../media/image78.png"/><Relationship Id="rId1" Type="http://schemas.openxmlformats.org/officeDocument/2006/relationships/image" Target="../media/image77.png"/></Relationships>
</file>

<file path=xl/drawings/drawing1.xml><?xml version="1.0" encoding="utf-8"?>
<xdr:wsDr xmlns:xdr="http://schemas.openxmlformats.org/drawingml/2006/spreadsheetDrawing" xmlns:a="http://schemas.openxmlformats.org/drawingml/2006/main">
  <xdr:twoCellAnchor editAs="oneCell">
    <xdr:from>
      <xdr:col>8</xdr:col>
      <xdr:colOff>190501</xdr:colOff>
      <xdr:row>0</xdr:row>
      <xdr:rowOff>167640</xdr:rowOff>
    </xdr:from>
    <xdr:to>
      <xdr:col>10</xdr:col>
      <xdr:colOff>220982</xdr:colOff>
      <xdr:row>9</xdr:row>
      <xdr:rowOff>107139</xdr:rowOff>
    </xdr:to>
    <xdr:pic>
      <xdr:nvPicPr>
        <xdr:cNvPr id="2" name="Pilt 1">
          <a:extLst>
            <a:ext uri="{FF2B5EF4-FFF2-40B4-BE49-F238E27FC236}">
              <a16:creationId xmlns:a16="http://schemas.microsoft.com/office/drawing/2014/main" id="{113ECC69-15F1-40B3-DE46-128417EBF9A1}"/>
            </a:ext>
          </a:extLst>
        </xdr:cNvPr>
        <xdr:cNvPicPr>
          <a:picLocks noChangeAspect="1"/>
        </xdr:cNvPicPr>
      </xdr:nvPicPr>
      <xdr:blipFill>
        <a:blip xmlns:r="http://schemas.openxmlformats.org/officeDocument/2006/relationships" r:embed="rId1"/>
        <a:stretch>
          <a:fillRect/>
        </a:stretch>
      </xdr:blipFill>
      <xdr:spPr>
        <a:xfrm>
          <a:off x="5067301" y="167640"/>
          <a:ext cx="1249680" cy="1657991"/>
        </a:xfrm>
        <a:prstGeom prst="rect">
          <a:avLst/>
        </a:prstGeom>
        <a:ln>
          <a:solidFill>
            <a:sysClr val="windowText" lastClr="000000"/>
          </a:solidFill>
        </a:ln>
      </xdr:spPr>
    </xdr:pic>
    <xdr:clientData/>
  </xdr:twoCellAnchor>
  <xdr:twoCellAnchor editAs="oneCell">
    <xdr:from>
      <xdr:col>3</xdr:col>
      <xdr:colOff>146957</xdr:colOff>
      <xdr:row>11</xdr:row>
      <xdr:rowOff>23950</xdr:rowOff>
    </xdr:from>
    <xdr:to>
      <xdr:col>7</xdr:col>
      <xdr:colOff>567565</xdr:colOff>
      <xdr:row>23</xdr:row>
      <xdr:rowOff>6532</xdr:rowOff>
    </xdr:to>
    <xdr:pic>
      <xdr:nvPicPr>
        <xdr:cNvPr id="3" name="Pilt 2">
          <a:extLst>
            <a:ext uri="{FF2B5EF4-FFF2-40B4-BE49-F238E27FC236}">
              <a16:creationId xmlns:a16="http://schemas.microsoft.com/office/drawing/2014/main" id="{3028AD3C-35A6-961F-A7A4-73EC75300596}"/>
            </a:ext>
          </a:extLst>
        </xdr:cNvPr>
        <xdr:cNvPicPr>
          <a:picLocks noChangeAspect="1"/>
        </xdr:cNvPicPr>
      </xdr:nvPicPr>
      <xdr:blipFill>
        <a:blip xmlns:r="http://schemas.openxmlformats.org/officeDocument/2006/relationships" r:embed="rId2"/>
        <a:stretch>
          <a:fillRect/>
        </a:stretch>
      </xdr:blipFill>
      <xdr:spPr>
        <a:xfrm>
          <a:off x="1975757" y="2059579"/>
          <a:ext cx="2859008" cy="2312125"/>
        </a:xfrm>
        <a:prstGeom prst="rect">
          <a:avLst/>
        </a:prstGeom>
        <a:ln>
          <a:solidFill>
            <a:sysClr val="windowText" lastClr="000000"/>
          </a:solidFill>
        </a:ln>
      </xdr:spPr>
    </xdr:pic>
    <xdr:clientData/>
  </xdr:twoCellAnchor>
  <xdr:twoCellAnchor editAs="oneCell">
    <xdr:from>
      <xdr:col>13</xdr:col>
      <xdr:colOff>242232</xdr:colOff>
      <xdr:row>0</xdr:row>
      <xdr:rowOff>152400</xdr:rowOff>
    </xdr:from>
    <xdr:to>
      <xdr:col>18</xdr:col>
      <xdr:colOff>460752</xdr:colOff>
      <xdr:row>9</xdr:row>
      <xdr:rowOff>142407</xdr:rowOff>
    </xdr:to>
    <xdr:pic>
      <xdr:nvPicPr>
        <xdr:cNvPr id="4" name="Pilt 3">
          <a:extLst>
            <a:ext uri="{FF2B5EF4-FFF2-40B4-BE49-F238E27FC236}">
              <a16:creationId xmlns:a16="http://schemas.microsoft.com/office/drawing/2014/main" id="{E4516A71-CF26-3221-5DCA-E2E3D676F637}"/>
            </a:ext>
          </a:extLst>
        </xdr:cNvPr>
        <xdr:cNvPicPr>
          <a:picLocks noChangeAspect="1"/>
        </xdr:cNvPicPr>
      </xdr:nvPicPr>
      <xdr:blipFill>
        <a:blip xmlns:r="http://schemas.openxmlformats.org/officeDocument/2006/relationships" r:embed="rId3"/>
        <a:stretch>
          <a:fillRect/>
        </a:stretch>
      </xdr:blipFill>
      <xdr:spPr>
        <a:xfrm>
          <a:off x="8401075" y="152400"/>
          <a:ext cx="3266521" cy="1727186"/>
        </a:xfrm>
        <a:prstGeom prst="rect">
          <a:avLst/>
        </a:prstGeom>
        <a:ln>
          <a:solidFill>
            <a:sysClr val="windowText" lastClr="000000"/>
          </a:solid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342899</xdr:colOff>
      <xdr:row>0</xdr:row>
      <xdr:rowOff>179614</xdr:rowOff>
    </xdr:from>
    <xdr:to>
      <xdr:col>15</xdr:col>
      <xdr:colOff>354769</xdr:colOff>
      <xdr:row>12</xdr:row>
      <xdr:rowOff>165071</xdr:rowOff>
    </xdr:to>
    <xdr:pic>
      <xdr:nvPicPr>
        <xdr:cNvPr id="2" name="Pilt 1">
          <a:extLst>
            <a:ext uri="{FF2B5EF4-FFF2-40B4-BE49-F238E27FC236}">
              <a16:creationId xmlns:a16="http://schemas.microsoft.com/office/drawing/2014/main" id="{E5EE8EC2-DE5C-DA82-4D05-5CA30025472D}"/>
            </a:ext>
          </a:extLst>
        </xdr:cNvPr>
        <xdr:cNvPicPr>
          <a:picLocks noChangeAspect="1"/>
        </xdr:cNvPicPr>
      </xdr:nvPicPr>
      <xdr:blipFill>
        <a:blip xmlns:r="http://schemas.openxmlformats.org/officeDocument/2006/relationships" r:embed="rId1"/>
        <a:stretch>
          <a:fillRect/>
        </a:stretch>
      </xdr:blipFill>
      <xdr:spPr>
        <a:xfrm>
          <a:off x="5415642" y="179614"/>
          <a:ext cx="4279070" cy="2336771"/>
        </a:xfrm>
        <a:prstGeom prst="rect">
          <a:avLst/>
        </a:prstGeom>
        <a:ln>
          <a:solidFill>
            <a:sysClr val="windowText" lastClr="000000"/>
          </a:solid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387531</xdr:colOff>
      <xdr:row>5</xdr:row>
      <xdr:rowOff>108858</xdr:rowOff>
    </xdr:from>
    <xdr:to>
      <xdr:col>11</xdr:col>
      <xdr:colOff>403734</xdr:colOff>
      <xdr:row>20</xdr:row>
      <xdr:rowOff>9798</xdr:rowOff>
    </xdr:to>
    <xdr:pic>
      <xdr:nvPicPr>
        <xdr:cNvPr id="2" name="Pilt 1">
          <a:extLst>
            <a:ext uri="{FF2B5EF4-FFF2-40B4-BE49-F238E27FC236}">
              <a16:creationId xmlns:a16="http://schemas.microsoft.com/office/drawing/2014/main" id="{32325775-B0DB-011B-1432-B3055EE27D40}"/>
            </a:ext>
          </a:extLst>
        </xdr:cNvPr>
        <xdr:cNvPicPr>
          <a:picLocks noChangeAspect="1"/>
        </xdr:cNvPicPr>
      </xdr:nvPicPr>
      <xdr:blipFill>
        <a:blip xmlns:r="http://schemas.openxmlformats.org/officeDocument/2006/relationships" r:embed="rId1"/>
        <a:stretch>
          <a:fillRect/>
        </a:stretch>
      </xdr:blipFill>
      <xdr:spPr>
        <a:xfrm>
          <a:off x="4371702" y="1088572"/>
          <a:ext cx="3945945" cy="2840083"/>
        </a:xfrm>
        <a:prstGeom prst="rect">
          <a:avLst/>
        </a:prstGeom>
        <a:ln>
          <a:solidFill>
            <a:sysClr val="windowText" lastClr="000000"/>
          </a:solid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198120</xdr:colOff>
      <xdr:row>0</xdr:row>
      <xdr:rowOff>91440</xdr:rowOff>
    </xdr:from>
    <xdr:to>
      <xdr:col>8</xdr:col>
      <xdr:colOff>391886</xdr:colOff>
      <xdr:row>10</xdr:row>
      <xdr:rowOff>67644</xdr:rowOff>
    </xdr:to>
    <xdr:pic>
      <xdr:nvPicPr>
        <xdr:cNvPr id="2" name="Pilt 1">
          <a:extLst>
            <a:ext uri="{FF2B5EF4-FFF2-40B4-BE49-F238E27FC236}">
              <a16:creationId xmlns:a16="http://schemas.microsoft.com/office/drawing/2014/main" id="{9E521C43-AE1C-0798-5FA9-1BD10A284CC7}"/>
            </a:ext>
          </a:extLst>
        </xdr:cNvPr>
        <xdr:cNvPicPr>
          <a:picLocks noChangeAspect="1"/>
        </xdr:cNvPicPr>
      </xdr:nvPicPr>
      <xdr:blipFill>
        <a:blip xmlns:r="http://schemas.openxmlformats.org/officeDocument/2006/relationships" r:embed="rId1"/>
        <a:stretch>
          <a:fillRect/>
        </a:stretch>
      </xdr:blipFill>
      <xdr:spPr>
        <a:xfrm>
          <a:off x="2320834" y="91440"/>
          <a:ext cx="2632166" cy="1946518"/>
        </a:xfrm>
        <a:prstGeom prst="rect">
          <a:avLst/>
        </a:prstGeom>
        <a:ln>
          <a:solidFill>
            <a:sysClr val="windowText" lastClr="000000"/>
          </a:solidFill>
        </a:ln>
      </xdr:spPr>
    </xdr:pic>
    <xdr:clientData/>
  </xdr:twoCellAnchor>
  <xdr:twoCellAnchor>
    <xdr:from>
      <xdr:col>4</xdr:col>
      <xdr:colOff>103414</xdr:colOff>
      <xdr:row>10</xdr:row>
      <xdr:rowOff>157843</xdr:rowOff>
    </xdr:from>
    <xdr:to>
      <xdr:col>8</xdr:col>
      <xdr:colOff>529651</xdr:colOff>
      <xdr:row>38</xdr:row>
      <xdr:rowOff>43543</xdr:rowOff>
    </xdr:to>
    <xdr:grpSp>
      <xdr:nvGrpSpPr>
        <xdr:cNvPr id="9" name="Rühm 8">
          <a:extLst>
            <a:ext uri="{FF2B5EF4-FFF2-40B4-BE49-F238E27FC236}">
              <a16:creationId xmlns:a16="http://schemas.microsoft.com/office/drawing/2014/main" id="{DCB80084-4072-5F3B-30E0-6FC353B104CA}"/>
            </a:ext>
          </a:extLst>
        </xdr:cNvPr>
        <xdr:cNvGrpSpPr>
          <a:grpSpLocks noChangeAspect="1"/>
        </xdr:cNvGrpSpPr>
      </xdr:nvGrpSpPr>
      <xdr:grpSpPr>
        <a:xfrm>
          <a:off x="2226128" y="2128157"/>
          <a:ext cx="2864637" cy="5372100"/>
          <a:chOff x="462642" y="3145971"/>
          <a:chExt cx="7113816" cy="13340650"/>
        </a:xfrm>
      </xdr:grpSpPr>
      <xdr:pic>
        <xdr:nvPicPr>
          <xdr:cNvPr id="4" name="Pilt 3">
            <a:extLst>
              <a:ext uri="{FF2B5EF4-FFF2-40B4-BE49-F238E27FC236}">
                <a16:creationId xmlns:a16="http://schemas.microsoft.com/office/drawing/2014/main" id="{B59C9E0B-D621-BBED-CADB-B9F946EBE0CE}"/>
              </a:ext>
            </a:extLst>
          </xdr:cNvPr>
          <xdr:cNvPicPr>
            <a:picLocks noChangeAspect="1"/>
          </xdr:cNvPicPr>
        </xdr:nvPicPr>
        <xdr:blipFill>
          <a:blip xmlns:r="http://schemas.openxmlformats.org/officeDocument/2006/relationships" r:embed="rId2"/>
          <a:stretch>
            <a:fillRect/>
          </a:stretch>
        </xdr:blipFill>
        <xdr:spPr>
          <a:xfrm>
            <a:off x="462643" y="3145971"/>
            <a:ext cx="7068536" cy="2953162"/>
          </a:xfrm>
          <a:prstGeom prst="rect">
            <a:avLst/>
          </a:prstGeom>
          <a:ln>
            <a:solidFill>
              <a:sysClr val="windowText" lastClr="000000"/>
            </a:solidFill>
          </a:ln>
        </xdr:spPr>
      </xdr:pic>
      <xdr:pic>
        <xdr:nvPicPr>
          <xdr:cNvPr id="5" name="Pilt 4">
            <a:extLst>
              <a:ext uri="{FF2B5EF4-FFF2-40B4-BE49-F238E27FC236}">
                <a16:creationId xmlns:a16="http://schemas.microsoft.com/office/drawing/2014/main" id="{E48C95B7-1FC2-7976-E09F-1D830BE540CA}"/>
              </a:ext>
            </a:extLst>
          </xdr:cNvPr>
          <xdr:cNvPicPr>
            <a:picLocks noChangeAspect="1"/>
          </xdr:cNvPicPr>
        </xdr:nvPicPr>
        <xdr:blipFill>
          <a:blip xmlns:r="http://schemas.openxmlformats.org/officeDocument/2006/relationships" r:embed="rId3"/>
          <a:stretch>
            <a:fillRect/>
          </a:stretch>
        </xdr:blipFill>
        <xdr:spPr>
          <a:xfrm>
            <a:off x="462642" y="6027763"/>
            <a:ext cx="7081157" cy="6063070"/>
          </a:xfrm>
          <a:prstGeom prst="rect">
            <a:avLst/>
          </a:prstGeom>
          <a:ln>
            <a:solidFill>
              <a:sysClr val="windowText" lastClr="000000"/>
            </a:solidFill>
          </a:ln>
        </xdr:spPr>
      </xdr:pic>
      <xdr:pic>
        <xdr:nvPicPr>
          <xdr:cNvPr id="7" name="Pilt 6">
            <a:extLst>
              <a:ext uri="{FF2B5EF4-FFF2-40B4-BE49-F238E27FC236}">
                <a16:creationId xmlns:a16="http://schemas.microsoft.com/office/drawing/2014/main" id="{095DBEDE-3A30-52E7-04F3-873B353BEF7D}"/>
              </a:ext>
            </a:extLst>
          </xdr:cNvPr>
          <xdr:cNvPicPr>
            <a:picLocks noChangeAspect="1"/>
          </xdr:cNvPicPr>
        </xdr:nvPicPr>
        <xdr:blipFill>
          <a:blip xmlns:r="http://schemas.openxmlformats.org/officeDocument/2006/relationships" r:embed="rId4"/>
          <a:stretch>
            <a:fillRect/>
          </a:stretch>
        </xdr:blipFill>
        <xdr:spPr>
          <a:xfrm>
            <a:off x="462643" y="12072257"/>
            <a:ext cx="6182588" cy="2943636"/>
          </a:xfrm>
          <a:prstGeom prst="rect">
            <a:avLst/>
          </a:prstGeom>
          <a:ln>
            <a:solidFill>
              <a:sysClr val="windowText" lastClr="000000"/>
            </a:solidFill>
          </a:ln>
        </xdr:spPr>
      </xdr:pic>
      <xdr:pic>
        <xdr:nvPicPr>
          <xdr:cNvPr id="8" name="Pilt 7">
            <a:extLst>
              <a:ext uri="{FF2B5EF4-FFF2-40B4-BE49-F238E27FC236}">
                <a16:creationId xmlns:a16="http://schemas.microsoft.com/office/drawing/2014/main" id="{8217A247-DE3D-9A43-DCA9-963F40945F1E}"/>
              </a:ext>
            </a:extLst>
          </xdr:cNvPr>
          <xdr:cNvPicPr>
            <a:picLocks noChangeAspect="1"/>
          </xdr:cNvPicPr>
        </xdr:nvPicPr>
        <xdr:blipFill rotWithShape="1">
          <a:blip xmlns:r="http://schemas.openxmlformats.org/officeDocument/2006/relationships" r:embed="rId5"/>
          <a:srcRect r="9264"/>
          <a:stretch>
            <a:fillRect/>
          </a:stretch>
        </xdr:blipFill>
        <xdr:spPr>
          <a:xfrm>
            <a:off x="462644" y="15000514"/>
            <a:ext cx="7113814" cy="1486107"/>
          </a:xfrm>
          <a:prstGeom prst="rect">
            <a:avLst/>
          </a:prstGeom>
          <a:ln>
            <a:solidFill>
              <a:sysClr val="windowText" lastClr="000000"/>
            </a:solidFill>
          </a:ln>
        </xdr:spPr>
      </xdr:pic>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390071</xdr:colOff>
      <xdr:row>9</xdr:row>
      <xdr:rowOff>63481</xdr:rowOff>
    </xdr:from>
    <xdr:to>
      <xdr:col>6</xdr:col>
      <xdr:colOff>322036</xdr:colOff>
      <xdr:row>18</xdr:row>
      <xdr:rowOff>128454</xdr:rowOff>
    </xdr:to>
    <xdr:pic>
      <xdr:nvPicPr>
        <xdr:cNvPr id="2" name="Pilt 1">
          <a:extLst>
            <a:ext uri="{FF2B5EF4-FFF2-40B4-BE49-F238E27FC236}">
              <a16:creationId xmlns:a16="http://schemas.microsoft.com/office/drawing/2014/main" id="{3E4194C2-6BB9-D7DC-E5AE-85DB51678FB3}"/>
            </a:ext>
          </a:extLst>
        </xdr:cNvPr>
        <xdr:cNvPicPr>
          <a:picLocks noChangeAspect="1"/>
        </xdr:cNvPicPr>
      </xdr:nvPicPr>
      <xdr:blipFill>
        <a:blip xmlns:r="http://schemas.openxmlformats.org/officeDocument/2006/relationships" r:embed="rId1"/>
        <a:stretch>
          <a:fillRect/>
        </a:stretch>
      </xdr:blipFill>
      <xdr:spPr>
        <a:xfrm>
          <a:off x="2267857" y="1818802"/>
          <a:ext cx="2653393" cy="1820295"/>
        </a:xfrm>
        <a:prstGeom prst="rect">
          <a:avLst/>
        </a:prstGeom>
        <a:ln>
          <a:solidFill>
            <a:sysClr val="windowText" lastClr="000000"/>
          </a:solid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32657</xdr:colOff>
      <xdr:row>2</xdr:row>
      <xdr:rowOff>48986</xdr:rowOff>
    </xdr:from>
    <xdr:to>
      <xdr:col>15</xdr:col>
      <xdr:colOff>280569</xdr:colOff>
      <xdr:row>4</xdr:row>
      <xdr:rowOff>168367</xdr:rowOff>
    </xdr:to>
    <xdr:pic>
      <xdr:nvPicPr>
        <xdr:cNvPr id="2" name="Pilt 1">
          <a:extLst>
            <a:ext uri="{FF2B5EF4-FFF2-40B4-BE49-F238E27FC236}">
              <a16:creationId xmlns:a16="http://schemas.microsoft.com/office/drawing/2014/main" id="{7ED6D9A9-39AF-DDB6-AA67-2D4FE6F77ED1}"/>
            </a:ext>
          </a:extLst>
        </xdr:cNvPr>
        <xdr:cNvPicPr>
          <a:picLocks noChangeAspect="1"/>
        </xdr:cNvPicPr>
      </xdr:nvPicPr>
      <xdr:blipFill>
        <a:blip xmlns:r="http://schemas.openxmlformats.org/officeDocument/2006/relationships" r:embed="rId1"/>
        <a:stretch>
          <a:fillRect/>
        </a:stretch>
      </xdr:blipFill>
      <xdr:spPr>
        <a:xfrm>
          <a:off x="8893628" y="642257"/>
          <a:ext cx="1467113" cy="511267"/>
        </a:xfrm>
        <a:prstGeom prst="rect">
          <a:avLst/>
        </a:prstGeom>
      </xdr:spPr>
    </xdr:pic>
    <xdr:clientData/>
  </xdr:twoCellAnchor>
  <xdr:twoCellAnchor editAs="oneCell">
    <xdr:from>
      <xdr:col>7</xdr:col>
      <xdr:colOff>136072</xdr:colOff>
      <xdr:row>5</xdr:row>
      <xdr:rowOff>131217</xdr:rowOff>
    </xdr:from>
    <xdr:to>
      <xdr:col>11</xdr:col>
      <xdr:colOff>370115</xdr:colOff>
      <xdr:row>14</xdr:row>
      <xdr:rowOff>54235</xdr:rowOff>
    </xdr:to>
    <xdr:pic>
      <xdr:nvPicPr>
        <xdr:cNvPr id="5" name="Pilt 4">
          <a:extLst>
            <a:ext uri="{FF2B5EF4-FFF2-40B4-BE49-F238E27FC236}">
              <a16:creationId xmlns:a16="http://schemas.microsoft.com/office/drawing/2014/main" id="{8D7F11BA-844E-F75B-E35F-9DF74A07F3B0}"/>
            </a:ext>
          </a:extLst>
        </xdr:cNvPr>
        <xdr:cNvPicPr>
          <a:picLocks noChangeAspect="1"/>
        </xdr:cNvPicPr>
      </xdr:nvPicPr>
      <xdr:blipFill>
        <a:blip xmlns:r="http://schemas.openxmlformats.org/officeDocument/2006/relationships" r:embed="rId2"/>
        <a:stretch>
          <a:fillRect/>
        </a:stretch>
      </xdr:blipFill>
      <xdr:spPr>
        <a:xfrm>
          <a:off x="5602845" y="1308853"/>
          <a:ext cx="2727861" cy="187997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84667</xdr:colOff>
      <xdr:row>0</xdr:row>
      <xdr:rowOff>148165</xdr:rowOff>
    </xdr:from>
    <xdr:to>
      <xdr:col>9</xdr:col>
      <xdr:colOff>548032</xdr:colOff>
      <xdr:row>10</xdr:row>
      <xdr:rowOff>34665</xdr:rowOff>
    </xdr:to>
    <xdr:pic>
      <xdr:nvPicPr>
        <xdr:cNvPr id="3" name="Pilt 2">
          <a:extLst>
            <a:ext uri="{FF2B5EF4-FFF2-40B4-BE49-F238E27FC236}">
              <a16:creationId xmlns:a16="http://schemas.microsoft.com/office/drawing/2014/main" id="{A0F72518-02A9-50F5-71A1-ADEAC22328F2}"/>
            </a:ext>
          </a:extLst>
        </xdr:cNvPr>
        <xdr:cNvPicPr>
          <a:picLocks noChangeAspect="1"/>
        </xdr:cNvPicPr>
      </xdr:nvPicPr>
      <xdr:blipFill>
        <a:blip xmlns:r="http://schemas.openxmlformats.org/officeDocument/2006/relationships" r:embed="rId1"/>
        <a:stretch>
          <a:fillRect/>
        </a:stretch>
      </xdr:blipFill>
      <xdr:spPr>
        <a:xfrm>
          <a:off x="3801534" y="148165"/>
          <a:ext cx="2901765" cy="2061828"/>
        </a:xfrm>
        <a:prstGeom prst="rect">
          <a:avLst/>
        </a:prstGeom>
        <a:ln>
          <a:solidFill>
            <a:sysClr val="windowText" lastClr="000000"/>
          </a:solid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4</xdr:col>
      <xdr:colOff>152401</xdr:colOff>
      <xdr:row>0</xdr:row>
      <xdr:rowOff>127001</xdr:rowOff>
    </xdr:from>
    <xdr:to>
      <xdr:col>5</xdr:col>
      <xdr:colOff>372533</xdr:colOff>
      <xdr:row>2</xdr:row>
      <xdr:rowOff>143933</xdr:rowOff>
    </xdr:to>
    <xdr:sp macro="" textlink="">
      <xdr:nvSpPr>
        <xdr:cNvPr id="4" name="Jutumull: ümarnurk-ristkülik 3">
          <a:extLst>
            <a:ext uri="{FF2B5EF4-FFF2-40B4-BE49-F238E27FC236}">
              <a16:creationId xmlns:a16="http://schemas.microsoft.com/office/drawing/2014/main" id="{874D35B0-27D1-6369-F73F-C36D6DD02F69}"/>
            </a:ext>
          </a:extLst>
        </xdr:cNvPr>
        <xdr:cNvSpPr/>
      </xdr:nvSpPr>
      <xdr:spPr>
        <a:xfrm>
          <a:off x="4953001" y="127001"/>
          <a:ext cx="1007532" cy="406399"/>
        </a:xfrm>
        <a:prstGeom prst="wedgeRoundRectCallout">
          <a:avLst>
            <a:gd name="adj1" fmla="val -67624"/>
            <a:gd name="adj2" fmla="val 90028"/>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t-EE" sz="1100">
              <a:solidFill>
                <a:sysClr val="windowText" lastClr="000000"/>
              </a:solidFill>
            </a:rPr>
            <a:t>=TODAY()</a:t>
          </a:r>
        </a:p>
      </xdr:txBody>
    </xdr:sp>
    <xdr:clientData/>
  </xdr:twoCellAnchor>
  <xdr:twoCellAnchor>
    <xdr:from>
      <xdr:col>4</xdr:col>
      <xdr:colOff>440268</xdr:colOff>
      <xdr:row>3</xdr:row>
      <xdr:rowOff>67735</xdr:rowOff>
    </xdr:from>
    <xdr:to>
      <xdr:col>6</xdr:col>
      <xdr:colOff>245533</xdr:colOff>
      <xdr:row>5</xdr:row>
      <xdr:rowOff>67734</xdr:rowOff>
    </xdr:to>
    <xdr:sp macro="" textlink="">
      <xdr:nvSpPr>
        <xdr:cNvPr id="5" name="Jutumull: ümarnurk-ristkülik 4">
          <a:extLst>
            <a:ext uri="{FF2B5EF4-FFF2-40B4-BE49-F238E27FC236}">
              <a16:creationId xmlns:a16="http://schemas.microsoft.com/office/drawing/2014/main" id="{AC5E59CE-0556-4C48-B309-BDC76E0E20AB}"/>
            </a:ext>
          </a:extLst>
        </xdr:cNvPr>
        <xdr:cNvSpPr/>
      </xdr:nvSpPr>
      <xdr:spPr>
        <a:xfrm>
          <a:off x="6333068" y="4165602"/>
          <a:ext cx="1049865" cy="406399"/>
        </a:xfrm>
        <a:prstGeom prst="wedgeRoundRectCallout">
          <a:avLst>
            <a:gd name="adj1" fmla="val -91283"/>
            <a:gd name="adj2" fmla="val 6694"/>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t-EE" sz="1100">
              <a:solidFill>
                <a:sysClr val="windowText" lastClr="000000"/>
              </a:solidFill>
            </a:rPr>
            <a:t>=TODAY()+14</a:t>
          </a:r>
        </a:p>
      </xdr:txBody>
    </xdr:sp>
    <xdr:clientData/>
  </xdr:twoCellAnchor>
  <xdr:twoCellAnchor>
    <xdr:from>
      <xdr:col>4</xdr:col>
      <xdr:colOff>287868</xdr:colOff>
      <xdr:row>6</xdr:row>
      <xdr:rowOff>50801</xdr:rowOff>
    </xdr:from>
    <xdr:to>
      <xdr:col>6</xdr:col>
      <xdr:colOff>169333</xdr:colOff>
      <xdr:row>8</xdr:row>
      <xdr:rowOff>177800</xdr:rowOff>
    </xdr:to>
    <xdr:sp macro="" textlink="">
      <xdr:nvSpPr>
        <xdr:cNvPr id="8" name="Jutumull: ümarnurk-ristkülik 7">
          <a:extLst>
            <a:ext uri="{FF2B5EF4-FFF2-40B4-BE49-F238E27FC236}">
              <a16:creationId xmlns:a16="http://schemas.microsoft.com/office/drawing/2014/main" id="{39DEA16C-49C6-494A-9F18-CD1E06D71900}"/>
            </a:ext>
          </a:extLst>
        </xdr:cNvPr>
        <xdr:cNvSpPr/>
      </xdr:nvSpPr>
      <xdr:spPr>
        <a:xfrm>
          <a:off x="5088468" y="1244601"/>
          <a:ext cx="1269998" cy="516466"/>
        </a:xfrm>
        <a:prstGeom prst="wedgeRoundRectCallout">
          <a:avLst>
            <a:gd name="adj1" fmla="val -74469"/>
            <a:gd name="adj2" fmla="val 36237"/>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t-EE" sz="1100">
              <a:solidFill>
                <a:sysClr val="windowText" lastClr="000000"/>
              </a:solidFill>
            </a:rPr>
            <a:t>liida</a:t>
          </a:r>
          <a:r>
            <a:rPr lang="et-EE" sz="1100" baseline="0">
              <a:solidFill>
                <a:sysClr val="windowText" lastClr="000000"/>
              </a:solidFill>
            </a:rPr>
            <a:t> hind km-ta ja käibemaks</a:t>
          </a:r>
          <a:endParaRPr lang="et-EE" sz="1100">
            <a:solidFill>
              <a:sysClr val="windowText" lastClr="000000"/>
            </a:solidFill>
          </a:endParaRPr>
        </a:p>
      </xdr:txBody>
    </xdr:sp>
    <xdr:clientData/>
  </xdr:twoCellAnchor>
  <xdr:twoCellAnchor>
    <xdr:from>
      <xdr:col>5</xdr:col>
      <xdr:colOff>355602</xdr:colOff>
      <xdr:row>9</xdr:row>
      <xdr:rowOff>93135</xdr:rowOff>
    </xdr:from>
    <xdr:to>
      <xdr:col>9</xdr:col>
      <xdr:colOff>0</xdr:colOff>
      <xdr:row>12</xdr:row>
      <xdr:rowOff>25401</xdr:rowOff>
    </xdr:to>
    <xdr:sp macro="" textlink="">
      <xdr:nvSpPr>
        <xdr:cNvPr id="9" name="Jutumull: ümarnurk-ristkülik 8">
          <a:extLst>
            <a:ext uri="{FF2B5EF4-FFF2-40B4-BE49-F238E27FC236}">
              <a16:creationId xmlns:a16="http://schemas.microsoft.com/office/drawing/2014/main" id="{F93E9F75-6874-4DCE-82D8-9562FE86F8C0}"/>
            </a:ext>
          </a:extLst>
        </xdr:cNvPr>
        <xdr:cNvSpPr/>
      </xdr:nvSpPr>
      <xdr:spPr>
        <a:xfrm>
          <a:off x="7035802" y="5376335"/>
          <a:ext cx="2328332" cy="516466"/>
        </a:xfrm>
        <a:prstGeom prst="wedgeRoundRectCallout">
          <a:avLst>
            <a:gd name="adj1" fmla="val -64165"/>
            <a:gd name="adj2" fmla="val 31319"/>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t-EE" sz="1100">
              <a:solidFill>
                <a:sysClr val="windowText" lastClr="000000"/>
              </a:solidFill>
            </a:rPr>
            <a:t>krooni</a:t>
          </a:r>
          <a:r>
            <a:rPr lang="et-EE" sz="1100" baseline="0">
              <a:solidFill>
                <a:sysClr val="windowText" lastClr="000000"/>
              </a:solidFill>
            </a:rPr>
            <a:t> kurss on 15,6466, korruta eurodes vastus eesti krooni kursiga</a:t>
          </a:r>
          <a:endParaRPr lang="et-EE" sz="1100">
            <a:solidFill>
              <a:sysClr val="windowText" lastClr="000000"/>
            </a:solidFill>
          </a:endParaRPr>
        </a:p>
      </xdr:txBody>
    </xdr:sp>
    <xdr:clientData/>
  </xdr:twoCellAnchor>
  <xdr:twoCellAnchor>
    <xdr:from>
      <xdr:col>0</xdr:col>
      <xdr:colOff>753534</xdr:colOff>
      <xdr:row>12</xdr:row>
      <xdr:rowOff>143934</xdr:rowOff>
    </xdr:from>
    <xdr:to>
      <xdr:col>1</xdr:col>
      <xdr:colOff>889000</xdr:colOff>
      <xdr:row>15</xdr:row>
      <xdr:rowOff>76199</xdr:rowOff>
    </xdr:to>
    <xdr:sp macro="" textlink="">
      <xdr:nvSpPr>
        <xdr:cNvPr id="10" name="Jutumull: ümarnurk-ristkülik 9">
          <a:extLst>
            <a:ext uri="{FF2B5EF4-FFF2-40B4-BE49-F238E27FC236}">
              <a16:creationId xmlns:a16="http://schemas.microsoft.com/office/drawing/2014/main" id="{14AD9EBA-6589-4E36-82AA-28BF0F1344F1}"/>
            </a:ext>
          </a:extLst>
        </xdr:cNvPr>
        <xdr:cNvSpPr/>
      </xdr:nvSpPr>
      <xdr:spPr>
        <a:xfrm>
          <a:off x="753534" y="2506134"/>
          <a:ext cx="1701799" cy="516465"/>
        </a:xfrm>
        <a:prstGeom prst="wedgeRoundRectCallout">
          <a:avLst>
            <a:gd name="adj1" fmla="val 89350"/>
            <a:gd name="adj2" fmla="val -211032"/>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t-EE" sz="1100">
              <a:solidFill>
                <a:sysClr val="windowText" lastClr="000000"/>
              </a:solidFill>
            </a:rPr>
            <a:t>korruta</a:t>
          </a:r>
          <a:r>
            <a:rPr lang="et-EE" sz="1100" baseline="0">
              <a:solidFill>
                <a:sysClr val="windowText" lastClr="000000"/>
              </a:solidFill>
            </a:rPr>
            <a:t> hind km-ta läbi käibemaksumääraga 24%</a:t>
          </a:r>
          <a:endParaRPr lang="et-EE"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5</xdr:col>
      <xdr:colOff>47617</xdr:colOff>
      <xdr:row>0</xdr:row>
      <xdr:rowOff>43543</xdr:rowOff>
    </xdr:from>
    <xdr:to>
      <xdr:col>5</xdr:col>
      <xdr:colOff>473528</xdr:colOff>
      <xdr:row>2</xdr:row>
      <xdr:rowOff>121580</xdr:rowOff>
    </xdr:to>
    <xdr:pic>
      <xdr:nvPicPr>
        <xdr:cNvPr id="2" name="Pilt 1">
          <a:extLst>
            <a:ext uri="{FF2B5EF4-FFF2-40B4-BE49-F238E27FC236}">
              <a16:creationId xmlns:a16="http://schemas.microsoft.com/office/drawing/2014/main" id="{01D2E22A-D8A7-32DB-561C-046F508F8B59}"/>
            </a:ext>
          </a:extLst>
        </xdr:cNvPr>
        <xdr:cNvPicPr>
          <a:picLocks noChangeAspect="1"/>
        </xdr:cNvPicPr>
      </xdr:nvPicPr>
      <xdr:blipFill>
        <a:blip xmlns:r="http://schemas.openxmlformats.org/officeDocument/2006/relationships" r:embed="rId1"/>
        <a:stretch>
          <a:fillRect/>
        </a:stretch>
      </xdr:blipFill>
      <xdr:spPr>
        <a:xfrm>
          <a:off x="3095617" y="43543"/>
          <a:ext cx="425911" cy="459037"/>
        </a:xfrm>
        <a:prstGeom prst="rect">
          <a:avLst/>
        </a:prstGeom>
      </xdr:spPr>
    </xdr:pic>
    <xdr:clientData/>
  </xdr:twoCellAnchor>
  <xdr:twoCellAnchor editAs="oneCell">
    <xdr:from>
      <xdr:col>5</xdr:col>
      <xdr:colOff>549728</xdr:colOff>
      <xdr:row>0</xdr:row>
      <xdr:rowOff>70759</xdr:rowOff>
    </xdr:from>
    <xdr:to>
      <xdr:col>7</xdr:col>
      <xdr:colOff>333581</xdr:colOff>
      <xdr:row>6</xdr:row>
      <xdr:rowOff>19052</xdr:rowOff>
    </xdr:to>
    <xdr:pic>
      <xdr:nvPicPr>
        <xdr:cNvPr id="3" name="Pilt 2">
          <a:extLst>
            <a:ext uri="{FF2B5EF4-FFF2-40B4-BE49-F238E27FC236}">
              <a16:creationId xmlns:a16="http://schemas.microsoft.com/office/drawing/2014/main" id="{013CDDDF-41CB-2FFA-4F28-113687CECA02}"/>
            </a:ext>
          </a:extLst>
        </xdr:cNvPr>
        <xdr:cNvPicPr>
          <a:picLocks noChangeAspect="1"/>
        </xdr:cNvPicPr>
      </xdr:nvPicPr>
      <xdr:blipFill>
        <a:blip xmlns:r="http://schemas.openxmlformats.org/officeDocument/2006/relationships" r:embed="rId2"/>
        <a:stretch>
          <a:fillRect/>
        </a:stretch>
      </xdr:blipFill>
      <xdr:spPr>
        <a:xfrm>
          <a:off x="3597728" y="70759"/>
          <a:ext cx="1003052" cy="111306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335644</xdr:colOff>
      <xdr:row>3</xdr:row>
      <xdr:rowOff>191019</xdr:rowOff>
    </xdr:from>
    <xdr:to>
      <xdr:col>4</xdr:col>
      <xdr:colOff>101217</xdr:colOff>
      <xdr:row>7</xdr:row>
      <xdr:rowOff>185964</xdr:rowOff>
    </xdr:to>
    <xdr:pic>
      <xdr:nvPicPr>
        <xdr:cNvPr id="2" name="Pilt 1">
          <a:extLst>
            <a:ext uri="{FF2B5EF4-FFF2-40B4-BE49-F238E27FC236}">
              <a16:creationId xmlns:a16="http://schemas.microsoft.com/office/drawing/2014/main" id="{2B8F09CA-8CB2-439D-239C-D75016099090}"/>
            </a:ext>
          </a:extLst>
        </xdr:cNvPr>
        <xdr:cNvPicPr>
          <a:picLocks noChangeAspect="1"/>
        </xdr:cNvPicPr>
      </xdr:nvPicPr>
      <xdr:blipFill>
        <a:blip xmlns:r="http://schemas.openxmlformats.org/officeDocument/2006/relationships" r:embed="rId1"/>
        <a:stretch>
          <a:fillRect/>
        </a:stretch>
      </xdr:blipFill>
      <xdr:spPr>
        <a:xfrm>
          <a:off x="1728108" y="776126"/>
          <a:ext cx="1588930" cy="775088"/>
        </a:xfrm>
        <a:prstGeom prst="rect">
          <a:avLst/>
        </a:prstGeom>
        <a:ln>
          <a:solidFill>
            <a:sysClr val="windowText" lastClr="000000"/>
          </a:solidFill>
        </a:ln>
      </xdr:spPr>
    </xdr:pic>
    <xdr:clientData/>
  </xdr:twoCellAnchor>
  <xdr:twoCellAnchor editAs="oneCell">
    <xdr:from>
      <xdr:col>4</xdr:col>
      <xdr:colOff>317500</xdr:colOff>
      <xdr:row>3</xdr:row>
      <xdr:rowOff>161960</xdr:rowOff>
    </xdr:from>
    <xdr:to>
      <xdr:col>9</xdr:col>
      <xdr:colOff>124355</xdr:colOff>
      <xdr:row>9</xdr:row>
      <xdr:rowOff>176850</xdr:rowOff>
    </xdr:to>
    <xdr:pic>
      <xdr:nvPicPr>
        <xdr:cNvPr id="3" name="Pilt 2">
          <a:extLst>
            <a:ext uri="{FF2B5EF4-FFF2-40B4-BE49-F238E27FC236}">
              <a16:creationId xmlns:a16="http://schemas.microsoft.com/office/drawing/2014/main" id="{5E0BC35C-8E64-58E6-051B-AC175ED95879}"/>
            </a:ext>
          </a:extLst>
        </xdr:cNvPr>
        <xdr:cNvPicPr>
          <a:picLocks noChangeAspect="1"/>
        </xdr:cNvPicPr>
      </xdr:nvPicPr>
      <xdr:blipFill>
        <a:blip xmlns:r="http://schemas.openxmlformats.org/officeDocument/2006/relationships" r:embed="rId2"/>
        <a:stretch>
          <a:fillRect/>
        </a:stretch>
      </xdr:blipFill>
      <xdr:spPr>
        <a:xfrm>
          <a:off x="3533321" y="747067"/>
          <a:ext cx="2845784" cy="1185104"/>
        </a:xfrm>
        <a:prstGeom prst="rect">
          <a:avLst/>
        </a:prstGeom>
        <a:ln>
          <a:solidFill>
            <a:sysClr val="windowText" lastClr="000000"/>
          </a:solid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495300</xdr:colOff>
      <xdr:row>11</xdr:row>
      <xdr:rowOff>22860</xdr:rowOff>
    </xdr:from>
    <xdr:to>
      <xdr:col>14</xdr:col>
      <xdr:colOff>200409</xdr:colOff>
      <xdr:row>19</xdr:row>
      <xdr:rowOff>218</xdr:rowOff>
    </xdr:to>
    <xdr:pic>
      <xdr:nvPicPr>
        <xdr:cNvPr id="2" name="Pilt 1">
          <a:extLst>
            <a:ext uri="{FF2B5EF4-FFF2-40B4-BE49-F238E27FC236}">
              <a16:creationId xmlns:a16="http://schemas.microsoft.com/office/drawing/2014/main" id="{94B5AAB7-9B02-C4CA-C61B-A507B0A4A52F}"/>
            </a:ext>
          </a:extLst>
        </xdr:cNvPr>
        <xdr:cNvPicPr>
          <a:picLocks noChangeAspect="1"/>
        </xdr:cNvPicPr>
      </xdr:nvPicPr>
      <xdr:blipFill>
        <a:blip xmlns:r="http://schemas.openxmlformats.org/officeDocument/2006/relationships" r:embed="rId1"/>
        <a:stretch>
          <a:fillRect/>
        </a:stretch>
      </xdr:blipFill>
      <xdr:spPr>
        <a:xfrm>
          <a:off x="8496300" y="2202180"/>
          <a:ext cx="2753109" cy="1562318"/>
        </a:xfrm>
        <a:prstGeom prst="rect">
          <a:avLst/>
        </a:prstGeom>
        <a:ln>
          <a:solidFill>
            <a:sysClr val="windowText" lastClr="000000"/>
          </a:solidFill>
        </a:ln>
      </xdr:spPr>
    </xdr:pic>
    <xdr:clientData/>
  </xdr:twoCellAnchor>
  <xdr:twoCellAnchor editAs="oneCell">
    <xdr:from>
      <xdr:col>14</xdr:col>
      <xdr:colOff>249474</xdr:colOff>
      <xdr:row>11</xdr:row>
      <xdr:rowOff>99060</xdr:rowOff>
    </xdr:from>
    <xdr:to>
      <xdr:col>24</xdr:col>
      <xdr:colOff>6431</xdr:colOff>
      <xdr:row>18</xdr:row>
      <xdr:rowOff>114300</xdr:rowOff>
    </xdr:to>
    <xdr:pic>
      <xdr:nvPicPr>
        <xdr:cNvPr id="3" name="Pilt 2">
          <a:extLst>
            <a:ext uri="{FF2B5EF4-FFF2-40B4-BE49-F238E27FC236}">
              <a16:creationId xmlns:a16="http://schemas.microsoft.com/office/drawing/2014/main" id="{E850891C-5D33-9D45-4888-902711FBAC5D}"/>
            </a:ext>
          </a:extLst>
        </xdr:cNvPr>
        <xdr:cNvPicPr>
          <a:picLocks noChangeAspect="1"/>
        </xdr:cNvPicPr>
      </xdr:nvPicPr>
      <xdr:blipFill>
        <a:blip xmlns:r="http://schemas.openxmlformats.org/officeDocument/2006/relationships" r:embed="rId2"/>
        <a:stretch>
          <a:fillRect/>
        </a:stretch>
      </xdr:blipFill>
      <xdr:spPr>
        <a:xfrm>
          <a:off x="11298474" y="2278380"/>
          <a:ext cx="6460562" cy="1402080"/>
        </a:xfrm>
        <a:prstGeom prst="rect">
          <a:avLst/>
        </a:prstGeom>
        <a:ln>
          <a:solidFill>
            <a:sysClr val="windowText" lastClr="000000"/>
          </a:solidFill>
        </a:ln>
      </xdr:spPr>
    </xdr:pic>
    <xdr:clientData/>
  </xdr:twoCellAnchor>
  <xdr:twoCellAnchor editAs="oneCell">
    <xdr:from>
      <xdr:col>10</xdr:col>
      <xdr:colOff>0</xdr:colOff>
      <xdr:row>21</xdr:row>
      <xdr:rowOff>0</xdr:rowOff>
    </xdr:from>
    <xdr:to>
      <xdr:col>14</xdr:col>
      <xdr:colOff>362340</xdr:colOff>
      <xdr:row>27</xdr:row>
      <xdr:rowOff>11598</xdr:rowOff>
    </xdr:to>
    <xdr:pic>
      <xdr:nvPicPr>
        <xdr:cNvPr id="4" name="Pilt 3">
          <a:extLst>
            <a:ext uri="{FF2B5EF4-FFF2-40B4-BE49-F238E27FC236}">
              <a16:creationId xmlns:a16="http://schemas.microsoft.com/office/drawing/2014/main" id="{3C0FD7D8-3A83-B0FE-1F91-59C3ABBB5956}"/>
            </a:ext>
          </a:extLst>
        </xdr:cNvPr>
        <xdr:cNvPicPr>
          <a:picLocks noChangeAspect="1"/>
        </xdr:cNvPicPr>
      </xdr:nvPicPr>
      <xdr:blipFill>
        <a:blip xmlns:r="http://schemas.openxmlformats.org/officeDocument/2006/relationships" r:embed="rId3"/>
        <a:stretch>
          <a:fillRect/>
        </a:stretch>
      </xdr:blipFill>
      <xdr:spPr>
        <a:xfrm>
          <a:off x="8610600" y="4160520"/>
          <a:ext cx="2800741" cy="1200318"/>
        </a:xfrm>
        <a:prstGeom prst="rect">
          <a:avLst/>
        </a:prstGeom>
        <a:ln>
          <a:solidFill>
            <a:sysClr val="windowText" lastClr="000000"/>
          </a:solidFill>
        </a:ln>
      </xdr:spPr>
    </xdr:pic>
    <xdr:clientData/>
  </xdr:twoCellAnchor>
  <xdr:twoCellAnchor editAs="oneCell">
    <xdr:from>
      <xdr:col>14</xdr:col>
      <xdr:colOff>419100</xdr:colOff>
      <xdr:row>21</xdr:row>
      <xdr:rowOff>7620</xdr:rowOff>
    </xdr:from>
    <xdr:to>
      <xdr:col>19</xdr:col>
      <xdr:colOff>185714</xdr:colOff>
      <xdr:row>26</xdr:row>
      <xdr:rowOff>169706</xdr:rowOff>
    </xdr:to>
    <xdr:pic>
      <xdr:nvPicPr>
        <xdr:cNvPr id="5" name="Pilt 4">
          <a:extLst>
            <a:ext uri="{FF2B5EF4-FFF2-40B4-BE49-F238E27FC236}">
              <a16:creationId xmlns:a16="http://schemas.microsoft.com/office/drawing/2014/main" id="{D9CC62C0-ED94-9205-7752-5B2870627D7B}"/>
            </a:ext>
          </a:extLst>
        </xdr:cNvPr>
        <xdr:cNvPicPr>
          <a:picLocks noChangeAspect="1"/>
        </xdr:cNvPicPr>
      </xdr:nvPicPr>
      <xdr:blipFill>
        <a:blip xmlns:r="http://schemas.openxmlformats.org/officeDocument/2006/relationships" r:embed="rId4"/>
        <a:stretch>
          <a:fillRect/>
        </a:stretch>
      </xdr:blipFill>
      <xdr:spPr>
        <a:xfrm>
          <a:off x="11468100" y="4168140"/>
          <a:ext cx="3410426" cy="1152686"/>
        </a:xfrm>
        <a:prstGeom prst="rect">
          <a:avLst/>
        </a:prstGeom>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23814</xdr:colOff>
      <xdr:row>13</xdr:row>
      <xdr:rowOff>181936</xdr:rowOff>
    </xdr:from>
    <xdr:to>
      <xdr:col>5</xdr:col>
      <xdr:colOff>144875</xdr:colOff>
      <xdr:row>19</xdr:row>
      <xdr:rowOff>9071</xdr:rowOff>
    </xdr:to>
    <xdr:pic>
      <xdr:nvPicPr>
        <xdr:cNvPr id="2" name="Pilt 1">
          <a:extLst>
            <a:ext uri="{FF2B5EF4-FFF2-40B4-BE49-F238E27FC236}">
              <a16:creationId xmlns:a16="http://schemas.microsoft.com/office/drawing/2014/main" id="{53CBD7B5-4FB4-996F-294A-669BDEC5BEFB}"/>
            </a:ext>
          </a:extLst>
        </xdr:cNvPr>
        <xdr:cNvPicPr>
          <a:picLocks noChangeAspect="1"/>
        </xdr:cNvPicPr>
      </xdr:nvPicPr>
      <xdr:blipFill>
        <a:blip xmlns:r="http://schemas.openxmlformats.org/officeDocument/2006/relationships" r:embed="rId1"/>
        <a:stretch>
          <a:fillRect/>
        </a:stretch>
      </xdr:blipFill>
      <xdr:spPr>
        <a:xfrm>
          <a:off x="23814" y="2599472"/>
          <a:ext cx="3599954" cy="997349"/>
        </a:xfrm>
        <a:prstGeom prst="rect">
          <a:avLst/>
        </a:prstGeom>
        <a:ln>
          <a:solidFill>
            <a:sysClr val="windowText" lastClr="000000"/>
          </a:solidFill>
        </a:ln>
      </xdr:spPr>
    </xdr:pic>
    <xdr:clientData/>
  </xdr:twoCellAnchor>
  <xdr:twoCellAnchor editAs="oneCell">
    <xdr:from>
      <xdr:col>0</xdr:col>
      <xdr:colOff>0</xdr:colOff>
      <xdr:row>21</xdr:row>
      <xdr:rowOff>13607</xdr:rowOff>
    </xdr:from>
    <xdr:to>
      <xdr:col>5</xdr:col>
      <xdr:colOff>77107</xdr:colOff>
      <xdr:row>31</xdr:row>
      <xdr:rowOff>5919</xdr:rowOff>
    </xdr:to>
    <xdr:pic>
      <xdr:nvPicPr>
        <xdr:cNvPr id="3" name="Pilt 2">
          <a:extLst>
            <a:ext uri="{FF2B5EF4-FFF2-40B4-BE49-F238E27FC236}">
              <a16:creationId xmlns:a16="http://schemas.microsoft.com/office/drawing/2014/main" id="{B838D430-5E47-EEBB-0E75-26D1FAC0EFD2}"/>
            </a:ext>
          </a:extLst>
        </xdr:cNvPr>
        <xdr:cNvPicPr>
          <a:picLocks noChangeAspect="1"/>
        </xdr:cNvPicPr>
      </xdr:nvPicPr>
      <xdr:blipFill>
        <a:blip xmlns:r="http://schemas.openxmlformats.org/officeDocument/2006/relationships" r:embed="rId2"/>
        <a:stretch>
          <a:fillRect/>
        </a:stretch>
      </xdr:blipFill>
      <xdr:spPr>
        <a:xfrm>
          <a:off x="0" y="3918857"/>
          <a:ext cx="3556000" cy="1942669"/>
        </a:xfrm>
        <a:prstGeom prst="rect">
          <a:avLst/>
        </a:prstGeom>
        <a:ln>
          <a:solidFill>
            <a:sysClr val="windowText" lastClr="000000"/>
          </a:solid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310243</xdr:colOff>
      <xdr:row>21</xdr:row>
      <xdr:rowOff>70757</xdr:rowOff>
    </xdr:from>
    <xdr:to>
      <xdr:col>2</xdr:col>
      <xdr:colOff>340293</xdr:colOff>
      <xdr:row>22</xdr:row>
      <xdr:rowOff>543016</xdr:rowOff>
    </xdr:to>
    <xdr:pic>
      <xdr:nvPicPr>
        <xdr:cNvPr id="7" name="Pilt 6">
          <a:extLst>
            <a:ext uri="{FF2B5EF4-FFF2-40B4-BE49-F238E27FC236}">
              <a16:creationId xmlns:a16="http://schemas.microsoft.com/office/drawing/2014/main" id="{0957822A-EECD-A75C-E0AC-F0D37338F7B2}"/>
            </a:ext>
          </a:extLst>
        </xdr:cNvPr>
        <xdr:cNvPicPr>
          <a:picLocks noChangeAspect="1"/>
        </xdr:cNvPicPr>
      </xdr:nvPicPr>
      <xdr:blipFill>
        <a:blip xmlns:r="http://schemas.openxmlformats.org/officeDocument/2006/relationships" r:embed="rId1"/>
        <a:stretch>
          <a:fillRect/>
        </a:stretch>
      </xdr:blipFill>
      <xdr:spPr>
        <a:xfrm>
          <a:off x="310243" y="4142014"/>
          <a:ext cx="819264" cy="65731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500742</xdr:colOff>
      <xdr:row>15</xdr:row>
      <xdr:rowOff>8362</xdr:rowOff>
    </xdr:from>
    <xdr:to>
      <xdr:col>2</xdr:col>
      <xdr:colOff>72438</xdr:colOff>
      <xdr:row>26</xdr:row>
      <xdr:rowOff>130628</xdr:rowOff>
    </xdr:to>
    <xdr:grpSp>
      <xdr:nvGrpSpPr>
        <xdr:cNvPr id="4" name="Rühm 3">
          <a:extLst>
            <a:ext uri="{FF2B5EF4-FFF2-40B4-BE49-F238E27FC236}">
              <a16:creationId xmlns:a16="http://schemas.microsoft.com/office/drawing/2014/main" id="{0D859D01-79C5-4EDF-01F7-E51C7E1CB814}"/>
            </a:ext>
          </a:extLst>
        </xdr:cNvPr>
        <xdr:cNvGrpSpPr>
          <a:grpSpLocks noChangeAspect="1"/>
        </xdr:cNvGrpSpPr>
      </xdr:nvGrpSpPr>
      <xdr:grpSpPr>
        <a:xfrm>
          <a:off x="500742" y="5946519"/>
          <a:ext cx="4666210" cy="2277638"/>
          <a:chOff x="778329" y="5938157"/>
          <a:chExt cx="10494018" cy="5122266"/>
        </a:xfrm>
      </xdr:grpSpPr>
      <xdr:pic>
        <xdr:nvPicPr>
          <xdr:cNvPr id="2" name="Pilt 1">
            <a:extLst>
              <a:ext uri="{FF2B5EF4-FFF2-40B4-BE49-F238E27FC236}">
                <a16:creationId xmlns:a16="http://schemas.microsoft.com/office/drawing/2014/main" id="{175FE61A-D216-AE0D-D4BF-E0C1A26D153E}"/>
              </a:ext>
            </a:extLst>
          </xdr:cNvPr>
          <xdr:cNvPicPr>
            <a:picLocks noChangeAspect="1"/>
          </xdr:cNvPicPr>
        </xdr:nvPicPr>
        <xdr:blipFill>
          <a:blip xmlns:r="http://schemas.openxmlformats.org/officeDocument/2006/relationships" r:embed="rId1"/>
          <a:stretch>
            <a:fillRect/>
          </a:stretch>
        </xdr:blipFill>
        <xdr:spPr>
          <a:xfrm>
            <a:off x="805543" y="5938157"/>
            <a:ext cx="10440857" cy="1352739"/>
          </a:xfrm>
          <a:prstGeom prst="rect">
            <a:avLst/>
          </a:prstGeom>
          <a:ln>
            <a:noFill/>
          </a:ln>
        </xdr:spPr>
      </xdr:pic>
      <xdr:pic>
        <xdr:nvPicPr>
          <xdr:cNvPr id="3" name="Pilt 2">
            <a:extLst>
              <a:ext uri="{FF2B5EF4-FFF2-40B4-BE49-F238E27FC236}">
                <a16:creationId xmlns:a16="http://schemas.microsoft.com/office/drawing/2014/main" id="{90117EE5-90E6-DE8C-8042-068E0B0FD5F7}"/>
              </a:ext>
            </a:extLst>
          </xdr:cNvPr>
          <xdr:cNvPicPr>
            <a:picLocks noChangeAspect="1"/>
          </xdr:cNvPicPr>
        </xdr:nvPicPr>
        <xdr:blipFill rotWithShape="1">
          <a:blip xmlns:r="http://schemas.openxmlformats.org/officeDocument/2006/relationships" r:embed="rId2"/>
          <a:srcRect r="7275"/>
          <a:stretch>
            <a:fillRect/>
          </a:stretch>
        </xdr:blipFill>
        <xdr:spPr>
          <a:xfrm>
            <a:off x="778329" y="7211786"/>
            <a:ext cx="10494018" cy="3848637"/>
          </a:xfrm>
          <a:prstGeom prst="rect">
            <a:avLst/>
          </a:prstGeom>
          <a:ln>
            <a:noFill/>
          </a:ln>
        </xdr:spPr>
      </xdr:pic>
    </xdr:grpSp>
    <xdr:clientData/>
  </xdr:twoCellAnchor>
</xdr:wsDr>
</file>

<file path=xl/drawings/drawing22.xml><?xml version="1.0" encoding="utf-8"?>
<xdr:wsDr xmlns:xdr="http://schemas.openxmlformats.org/drawingml/2006/spreadsheetDrawing" xmlns:a="http://schemas.openxmlformats.org/drawingml/2006/main">
  <xdr:twoCellAnchor editAs="oneCell">
    <xdr:from>
      <xdr:col>10</xdr:col>
      <xdr:colOff>220980</xdr:colOff>
      <xdr:row>4</xdr:row>
      <xdr:rowOff>190500</xdr:rowOff>
    </xdr:from>
    <xdr:to>
      <xdr:col>15</xdr:col>
      <xdr:colOff>450037</xdr:colOff>
      <xdr:row>13</xdr:row>
      <xdr:rowOff>74528</xdr:rowOff>
    </xdr:to>
    <xdr:pic>
      <xdr:nvPicPr>
        <xdr:cNvPr id="5" name="Pilt 4">
          <a:extLst>
            <a:ext uri="{FF2B5EF4-FFF2-40B4-BE49-F238E27FC236}">
              <a16:creationId xmlns:a16="http://schemas.microsoft.com/office/drawing/2014/main" id="{C1C29081-A5AD-C3F9-EF8D-598A2173085E}"/>
            </a:ext>
          </a:extLst>
        </xdr:cNvPr>
        <xdr:cNvPicPr>
          <a:picLocks noChangeAspect="1"/>
        </xdr:cNvPicPr>
      </xdr:nvPicPr>
      <xdr:blipFill>
        <a:blip xmlns:r="http://schemas.openxmlformats.org/officeDocument/2006/relationships" r:embed="rId1"/>
        <a:stretch>
          <a:fillRect/>
        </a:stretch>
      </xdr:blipFill>
      <xdr:spPr>
        <a:xfrm>
          <a:off x="6797040" y="982980"/>
          <a:ext cx="3277057" cy="1667108"/>
        </a:xfrm>
        <a:prstGeom prst="rect">
          <a:avLst/>
        </a:prstGeom>
        <a:ln>
          <a:solidFill>
            <a:sysClr val="windowText" lastClr="000000"/>
          </a:solid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11</xdr:col>
      <xdr:colOff>95253</xdr:colOff>
      <xdr:row>9</xdr:row>
      <xdr:rowOff>53340</xdr:rowOff>
    </xdr:from>
    <xdr:to>
      <xdr:col>15</xdr:col>
      <xdr:colOff>401783</xdr:colOff>
      <xdr:row>24</xdr:row>
      <xdr:rowOff>0</xdr:rowOff>
    </xdr:to>
    <xdr:pic>
      <xdr:nvPicPr>
        <xdr:cNvPr id="2" name="Pilt 1">
          <a:extLst>
            <a:ext uri="{FF2B5EF4-FFF2-40B4-BE49-F238E27FC236}">
              <a16:creationId xmlns:a16="http://schemas.microsoft.com/office/drawing/2014/main" id="{0EB2948C-91F1-FC76-66DE-F6504A46BFD3}"/>
            </a:ext>
          </a:extLst>
        </xdr:cNvPr>
        <xdr:cNvPicPr>
          <a:picLocks noChangeAspect="1"/>
        </xdr:cNvPicPr>
      </xdr:nvPicPr>
      <xdr:blipFill>
        <a:blip xmlns:r="http://schemas.openxmlformats.org/officeDocument/2006/relationships" r:embed="rId1"/>
        <a:stretch>
          <a:fillRect/>
        </a:stretch>
      </xdr:blipFill>
      <xdr:spPr>
        <a:xfrm>
          <a:off x="7550153" y="3793490"/>
          <a:ext cx="2744930" cy="2899410"/>
        </a:xfrm>
        <a:prstGeom prst="rect">
          <a:avLst/>
        </a:prstGeom>
        <a:ln>
          <a:solidFill>
            <a:sysClr val="windowText" lastClr="000000"/>
          </a:solidFill>
        </a:ln>
      </xdr:spPr>
    </xdr:pic>
    <xdr:clientData/>
  </xdr:twoCellAnchor>
  <xdr:twoCellAnchor editAs="oneCell">
    <xdr:from>
      <xdr:col>11</xdr:col>
      <xdr:colOff>323209</xdr:colOff>
      <xdr:row>29</xdr:row>
      <xdr:rowOff>5443</xdr:rowOff>
    </xdr:from>
    <xdr:to>
      <xdr:col>15</xdr:col>
      <xdr:colOff>323201</xdr:colOff>
      <xdr:row>34</xdr:row>
      <xdr:rowOff>124145</xdr:rowOff>
    </xdr:to>
    <xdr:pic>
      <xdr:nvPicPr>
        <xdr:cNvPr id="3" name="Pilt 2">
          <a:extLst>
            <a:ext uri="{FF2B5EF4-FFF2-40B4-BE49-F238E27FC236}">
              <a16:creationId xmlns:a16="http://schemas.microsoft.com/office/drawing/2014/main" id="{932DB6DF-7C80-3E3D-F064-0FE9DE80DD13}"/>
            </a:ext>
          </a:extLst>
        </xdr:cNvPr>
        <xdr:cNvPicPr>
          <a:picLocks noChangeAspect="1"/>
        </xdr:cNvPicPr>
      </xdr:nvPicPr>
      <xdr:blipFill>
        <a:blip xmlns:r="http://schemas.openxmlformats.org/officeDocument/2006/relationships" r:embed="rId2"/>
        <a:stretch>
          <a:fillRect/>
        </a:stretch>
      </xdr:blipFill>
      <xdr:spPr>
        <a:xfrm>
          <a:off x="7769038" y="5687786"/>
          <a:ext cx="2438392" cy="1098416"/>
        </a:xfrm>
        <a:prstGeom prst="rect">
          <a:avLst/>
        </a:prstGeom>
        <a:ln>
          <a:solidFill>
            <a:sysClr val="windowText" lastClr="000000"/>
          </a:solid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209006</xdr:colOff>
      <xdr:row>7</xdr:row>
      <xdr:rowOff>133906</xdr:rowOff>
    </xdr:from>
    <xdr:to>
      <xdr:col>17</xdr:col>
      <xdr:colOff>137879</xdr:colOff>
      <xdr:row>13</xdr:row>
      <xdr:rowOff>159251</xdr:rowOff>
    </xdr:to>
    <xdr:pic>
      <xdr:nvPicPr>
        <xdr:cNvPr id="2" name="Pilt 1">
          <a:extLst>
            <a:ext uri="{FF2B5EF4-FFF2-40B4-BE49-F238E27FC236}">
              <a16:creationId xmlns:a16="http://schemas.microsoft.com/office/drawing/2014/main" id="{F4E4D145-F427-279F-C5D7-C2F553414767}"/>
            </a:ext>
          </a:extLst>
        </xdr:cNvPr>
        <xdr:cNvPicPr>
          <a:picLocks noChangeAspect="1"/>
        </xdr:cNvPicPr>
      </xdr:nvPicPr>
      <xdr:blipFill>
        <a:blip xmlns:r="http://schemas.openxmlformats.org/officeDocument/2006/relationships" r:embed="rId1"/>
        <a:stretch>
          <a:fillRect/>
        </a:stretch>
      </xdr:blipFill>
      <xdr:spPr>
        <a:xfrm>
          <a:off x="6147163" y="1897392"/>
          <a:ext cx="4805673" cy="1201002"/>
        </a:xfrm>
        <a:prstGeom prst="rect">
          <a:avLst/>
        </a:prstGeom>
        <a:ln>
          <a:solidFill>
            <a:sysClr val="windowText" lastClr="000000"/>
          </a:solidFill>
        </a:ln>
      </xdr:spPr>
    </xdr:pic>
    <xdr:clientData/>
  </xdr:twoCellAnchor>
  <xdr:twoCellAnchor editAs="oneCell">
    <xdr:from>
      <xdr:col>9</xdr:col>
      <xdr:colOff>165726</xdr:colOff>
      <xdr:row>21</xdr:row>
      <xdr:rowOff>190723</xdr:rowOff>
    </xdr:from>
    <xdr:to>
      <xdr:col>17</xdr:col>
      <xdr:colOff>114300</xdr:colOff>
      <xdr:row>29</xdr:row>
      <xdr:rowOff>114300</xdr:rowOff>
    </xdr:to>
    <xdr:pic>
      <xdr:nvPicPr>
        <xdr:cNvPr id="3" name="Pilt 2">
          <a:extLst>
            <a:ext uri="{FF2B5EF4-FFF2-40B4-BE49-F238E27FC236}">
              <a16:creationId xmlns:a16="http://schemas.microsoft.com/office/drawing/2014/main" id="{3BDB79AB-0266-C32C-558F-22F51D16C8EC}"/>
            </a:ext>
          </a:extLst>
        </xdr:cNvPr>
        <xdr:cNvPicPr>
          <a:picLocks noChangeAspect="1"/>
        </xdr:cNvPicPr>
      </xdr:nvPicPr>
      <xdr:blipFill>
        <a:blip xmlns:r="http://schemas.openxmlformats.org/officeDocument/2006/relationships" r:embed="rId2"/>
        <a:stretch>
          <a:fillRect/>
        </a:stretch>
      </xdr:blipFill>
      <xdr:spPr>
        <a:xfrm>
          <a:off x="6103883" y="4697409"/>
          <a:ext cx="4825374" cy="1491120"/>
        </a:xfrm>
        <a:prstGeom prst="rect">
          <a:avLst/>
        </a:prstGeom>
        <a:ln>
          <a:solidFill>
            <a:sysClr val="windowText" lastClr="000000"/>
          </a:solidFill>
        </a:ln>
      </xdr:spPr>
    </xdr:pic>
    <xdr:clientData/>
  </xdr:twoCellAnchor>
  <xdr:twoCellAnchor editAs="oneCell">
    <xdr:from>
      <xdr:col>9</xdr:col>
      <xdr:colOff>125186</xdr:colOff>
      <xdr:row>34</xdr:row>
      <xdr:rowOff>190974</xdr:rowOff>
    </xdr:from>
    <xdr:to>
      <xdr:col>16</xdr:col>
      <xdr:colOff>471874</xdr:colOff>
      <xdr:row>37</xdr:row>
      <xdr:rowOff>126666</xdr:rowOff>
    </xdr:to>
    <xdr:pic>
      <xdr:nvPicPr>
        <xdr:cNvPr id="4" name="Pilt 3">
          <a:extLst>
            <a:ext uri="{FF2B5EF4-FFF2-40B4-BE49-F238E27FC236}">
              <a16:creationId xmlns:a16="http://schemas.microsoft.com/office/drawing/2014/main" id="{2CB8EF03-1F09-DF7D-67E4-336421EB2E0B}"/>
            </a:ext>
          </a:extLst>
        </xdr:cNvPr>
        <xdr:cNvPicPr>
          <a:picLocks noChangeAspect="1"/>
        </xdr:cNvPicPr>
      </xdr:nvPicPr>
      <xdr:blipFill>
        <a:blip xmlns:r="http://schemas.openxmlformats.org/officeDocument/2006/relationships" r:embed="rId3"/>
        <a:stretch>
          <a:fillRect/>
        </a:stretch>
      </xdr:blipFill>
      <xdr:spPr>
        <a:xfrm>
          <a:off x="6063343" y="6853031"/>
          <a:ext cx="4613888" cy="523521"/>
        </a:xfrm>
        <a:prstGeom prst="rect">
          <a:avLst/>
        </a:prstGeom>
      </xdr:spPr>
    </xdr:pic>
    <xdr:clientData/>
  </xdr:twoCellAnchor>
  <xdr:twoCellAnchor editAs="oneCell">
    <xdr:from>
      <xdr:col>4</xdr:col>
      <xdr:colOff>169147</xdr:colOff>
      <xdr:row>39</xdr:row>
      <xdr:rowOff>22679</xdr:rowOff>
    </xdr:from>
    <xdr:to>
      <xdr:col>9</xdr:col>
      <xdr:colOff>517269</xdr:colOff>
      <xdr:row>40</xdr:row>
      <xdr:rowOff>176490</xdr:rowOff>
    </xdr:to>
    <xdr:pic>
      <xdr:nvPicPr>
        <xdr:cNvPr id="5" name="Pilt 4">
          <a:extLst>
            <a:ext uri="{FF2B5EF4-FFF2-40B4-BE49-F238E27FC236}">
              <a16:creationId xmlns:a16="http://schemas.microsoft.com/office/drawing/2014/main" id="{0AF6E3AF-FFDD-F0D8-61A3-4B61D39F2FD7}"/>
            </a:ext>
          </a:extLst>
        </xdr:cNvPr>
        <xdr:cNvPicPr>
          <a:picLocks noChangeAspect="1"/>
        </xdr:cNvPicPr>
      </xdr:nvPicPr>
      <xdr:blipFill>
        <a:blip xmlns:r="http://schemas.openxmlformats.org/officeDocument/2006/relationships" r:embed="rId4"/>
        <a:stretch>
          <a:fillRect/>
        </a:stretch>
      </xdr:blipFill>
      <xdr:spPr>
        <a:xfrm>
          <a:off x="2709147" y="7629072"/>
          <a:ext cx="3935872" cy="348847"/>
        </a:xfrm>
        <a:prstGeom prst="rect">
          <a:avLst/>
        </a:prstGeom>
        <a:ln>
          <a:solidFill>
            <a:sysClr val="windowText" lastClr="000000"/>
          </a:solidFill>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81644</xdr:colOff>
      <xdr:row>0</xdr:row>
      <xdr:rowOff>59870</xdr:rowOff>
    </xdr:from>
    <xdr:to>
      <xdr:col>5</xdr:col>
      <xdr:colOff>511628</xdr:colOff>
      <xdr:row>19</xdr:row>
      <xdr:rowOff>171301</xdr:rowOff>
    </xdr:to>
    <xdr:grpSp>
      <xdr:nvGrpSpPr>
        <xdr:cNvPr id="5" name="Rühm 4">
          <a:extLst>
            <a:ext uri="{FF2B5EF4-FFF2-40B4-BE49-F238E27FC236}">
              <a16:creationId xmlns:a16="http://schemas.microsoft.com/office/drawing/2014/main" id="{1B4AEBF0-17ED-DA98-5F4C-AF5ED41670AF}"/>
            </a:ext>
          </a:extLst>
        </xdr:cNvPr>
        <xdr:cNvGrpSpPr>
          <a:grpSpLocks noChangeAspect="1"/>
        </xdr:cNvGrpSpPr>
      </xdr:nvGrpSpPr>
      <xdr:grpSpPr>
        <a:xfrm>
          <a:off x="81644" y="59870"/>
          <a:ext cx="3450770" cy="3834345"/>
          <a:chOff x="0" y="1371599"/>
          <a:chExt cx="6982799" cy="7758982"/>
        </a:xfrm>
      </xdr:grpSpPr>
      <xdr:pic>
        <xdr:nvPicPr>
          <xdr:cNvPr id="2" name="Pilt 1">
            <a:extLst>
              <a:ext uri="{FF2B5EF4-FFF2-40B4-BE49-F238E27FC236}">
                <a16:creationId xmlns:a16="http://schemas.microsoft.com/office/drawing/2014/main" id="{974C3C27-4359-EE97-536A-52DE9DA9EB2B}"/>
              </a:ext>
            </a:extLst>
          </xdr:cNvPr>
          <xdr:cNvPicPr>
            <a:picLocks noChangeAspect="1"/>
          </xdr:cNvPicPr>
        </xdr:nvPicPr>
        <xdr:blipFill>
          <a:blip xmlns:r="http://schemas.openxmlformats.org/officeDocument/2006/relationships" r:embed="rId1"/>
          <a:stretch>
            <a:fillRect/>
          </a:stretch>
        </xdr:blipFill>
        <xdr:spPr>
          <a:xfrm>
            <a:off x="0" y="1371599"/>
            <a:ext cx="4096322" cy="3248478"/>
          </a:xfrm>
          <a:prstGeom prst="rect">
            <a:avLst/>
          </a:prstGeom>
        </xdr:spPr>
      </xdr:pic>
      <xdr:pic>
        <xdr:nvPicPr>
          <xdr:cNvPr id="3" name="Pilt 2">
            <a:extLst>
              <a:ext uri="{FF2B5EF4-FFF2-40B4-BE49-F238E27FC236}">
                <a16:creationId xmlns:a16="http://schemas.microsoft.com/office/drawing/2014/main" id="{D71D485C-AACC-BDA0-99AF-3B6FC44BD3F8}"/>
              </a:ext>
            </a:extLst>
          </xdr:cNvPr>
          <xdr:cNvPicPr>
            <a:picLocks noChangeAspect="1"/>
          </xdr:cNvPicPr>
        </xdr:nvPicPr>
        <xdr:blipFill>
          <a:blip xmlns:r="http://schemas.openxmlformats.org/officeDocument/2006/relationships" r:embed="rId2"/>
          <a:stretch>
            <a:fillRect/>
          </a:stretch>
        </xdr:blipFill>
        <xdr:spPr>
          <a:xfrm>
            <a:off x="0" y="4501243"/>
            <a:ext cx="6982799" cy="3343742"/>
          </a:xfrm>
          <a:prstGeom prst="rect">
            <a:avLst/>
          </a:prstGeom>
        </xdr:spPr>
      </xdr:pic>
      <xdr:pic>
        <xdr:nvPicPr>
          <xdr:cNvPr id="4" name="Pilt 3">
            <a:extLst>
              <a:ext uri="{FF2B5EF4-FFF2-40B4-BE49-F238E27FC236}">
                <a16:creationId xmlns:a16="http://schemas.microsoft.com/office/drawing/2014/main" id="{FBA2CC72-3A01-7B17-B50D-23C60EF0B447}"/>
              </a:ext>
            </a:extLst>
          </xdr:cNvPr>
          <xdr:cNvPicPr>
            <a:picLocks noChangeAspect="1"/>
          </xdr:cNvPicPr>
        </xdr:nvPicPr>
        <xdr:blipFill>
          <a:blip xmlns:r="http://schemas.openxmlformats.org/officeDocument/2006/relationships" r:embed="rId3"/>
          <a:stretch>
            <a:fillRect/>
          </a:stretch>
        </xdr:blipFill>
        <xdr:spPr>
          <a:xfrm>
            <a:off x="0" y="7777842"/>
            <a:ext cx="6239746" cy="1352739"/>
          </a:xfrm>
          <a:prstGeom prst="rect">
            <a:avLst/>
          </a:prstGeom>
        </xdr:spPr>
      </xdr:pic>
    </xdr:grpSp>
    <xdr:clientData/>
  </xdr:twoCellAnchor>
</xdr:wsDr>
</file>

<file path=xl/drawings/drawing26.xml><?xml version="1.0" encoding="utf-8"?>
<xdr:wsDr xmlns:xdr="http://schemas.openxmlformats.org/drawingml/2006/spreadsheetDrawing" xmlns:a="http://schemas.openxmlformats.org/drawingml/2006/main">
  <xdr:twoCellAnchor editAs="oneCell">
    <xdr:from>
      <xdr:col>9</xdr:col>
      <xdr:colOff>243840</xdr:colOff>
      <xdr:row>7</xdr:row>
      <xdr:rowOff>322</xdr:rowOff>
    </xdr:from>
    <xdr:to>
      <xdr:col>18</xdr:col>
      <xdr:colOff>170769</xdr:colOff>
      <xdr:row>16</xdr:row>
      <xdr:rowOff>9929</xdr:rowOff>
    </xdr:to>
    <xdr:pic>
      <xdr:nvPicPr>
        <xdr:cNvPr id="2" name="Pilt 1">
          <a:extLst>
            <a:ext uri="{FF2B5EF4-FFF2-40B4-BE49-F238E27FC236}">
              <a16:creationId xmlns:a16="http://schemas.microsoft.com/office/drawing/2014/main" id="{F06204E8-9D70-8FC5-BF93-E89F2478D581}"/>
            </a:ext>
          </a:extLst>
        </xdr:cNvPr>
        <xdr:cNvPicPr>
          <a:picLocks noChangeAspect="1"/>
        </xdr:cNvPicPr>
      </xdr:nvPicPr>
      <xdr:blipFill>
        <a:blip xmlns:r="http://schemas.openxmlformats.org/officeDocument/2006/relationships" r:embed="rId1"/>
        <a:stretch>
          <a:fillRect/>
        </a:stretch>
      </xdr:blipFill>
      <xdr:spPr>
        <a:xfrm>
          <a:off x="5783580" y="1387162"/>
          <a:ext cx="5413329" cy="1792687"/>
        </a:xfrm>
        <a:prstGeom prst="rect">
          <a:avLst/>
        </a:prstGeom>
        <a:ln>
          <a:solidFill>
            <a:sysClr val="windowText" lastClr="000000"/>
          </a:solid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277586</xdr:colOff>
      <xdr:row>13</xdr:row>
      <xdr:rowOff>28547</xdr:rowOff>
    </xdr:from>
    <xdr:to>
      <xdr:col>5</xdr:col>
      <xdr:colOff>108858</xdr:colOff>
      <xdr:row>16</xdr:row>
      <xdr:rowOff>134892</xdr:rowOff>
    </xdr:to>
    <xdr:pic>
      <xdr:nvPicPr>
        <xdr:cNvPr id="3" name="Pilt 2">
          <a:extLst>
            <a:ext uri="{FF2B5EF4-FFF2-40B4-BE49-F238E27FC236}">
              <a16:creationId xmlns:a16="http://schemas.microsoft.com/office/drawing/2014/main" id="{8FB0C9E5-8CF4-1366-CB5A-2EC6B0C3164E}"/>
            </a:ext>
          </a:extLst>
        </xdr:cNvPr>
        <xdr:cNvPicPr>
          <a:picLocks noChangeAspect="1"/>
        </xdr:cNvPicPr>
      </xdr:nvPicPr>
      <xdr:blipFill>
        <a:blip xmlns:r="http://schemas.openxmlformats.org/officeDocument/2006/relationships" r:embed="rId1"/>
        <a:stretch>
          <a:fillRect/>
        </a:stretch>
      </xdr:blipFill>
      <xdr:spPr>
        <a:xfrm>
          <a:off x="881743" y="2575804"/>
          <a:ext cx="2683329" cy="694174"/>
        </a:xfrm>
        <a:prstGeom prst="rect">
          <a:avLst/>
        </a:prstGeom>
        <a:ln>
          <a:solidFill>
            <a:sysClr val="windowText" lastClr="000000"/>
          </a:solidFill>
        </a:ln>
      </xdr:spPr>
    </xdr:pic>
    <xdr:clientData/>
  </xdr:twoCellAnchor>
  <xdr:twoCellAnchor editAs="oneCell">
    <xdr:from>
      <xdr:col>6</xdr:col>
      <xdr:colOff>103415</xdr:colOff>
      <xdr:row>16</xdr:row>
      <xdr:rowOff>38100</xdr:rowOff>
    </xdr:from>
    <xdr:to>
      <xdr:col>6</xdr:col>
      <xdr:colOff>478972</xdr:colOff>
      <xdr:row>18</xdr:row>
      <xdr:rowOff>143808</xdr:rowOff>
    </xdr:to>
    <xdr:pic>
      <xdr:nvPicPr>
        <xdr:cNvPr id="4" name="Pilt 3">
          <a:extLst>
            <a:ext uri="{FF2B5EF4-FFF2-40B4-BE49-F238E27FC236}">
              <a16:creationId xmlns:a16="http://schemas.microsoft.com/office/drawing/2014/main" id="{AC76D08C-7EEF-42A0-7378-173E426B2D16}"/>
            </a:ext>
          </a:extLst>
        </xdr:cNvPr>
        <xdr:cNvPicPr>
          <a:picLocks noChangeAspect="1"/>
        </xdr:cNvPicPr>
      </xdr:nvPicPr>
      <xdr:blipFill rotWithShape="1">
        <a:blip xmlns:r="http://schemas.openxmlformats.org/officeDocument/2006/relationships" r:embed="rId2"/>
        <a:srcRect t="10741"/>
        <a:stretch>
          <a:fillRect/>
        </a:stretch>
      </xdr:blipFill>
      <xdr:spPr>
        <a:xfrm>
          <a:off x="4163786" y="3173186"/>
          <a:ext cx="375557" cy="497593"/>
        </a:xfrm>
        <a:prstGeom prst="rect">
          <a:avLst/>
        </a:prstGeom>
        <a:ln>
          <a:solidFill>
            <a:sysClr val="windowText" lastClr="000000"/>
          </a:solidFill>
        </a:ln>
      </xdr:spPr>
    </xdr:pic>
    <xdr:clientData/>
  </xdr:twoCellAnchor>
  <xdr:twoCellAnchor editAs="oneCell">
    <xdr:from>
      <xdr:col>14</xdr:col>
      <xdr:colOff>95250</xdr:colOff>
      <xdr:row>16</xdr:row>
      <xdr:rowOff>13607</xdr:rowOff>
    </xdr:from>
    <xdr:to>
      <xdr:col>14</xdr:col>
      <xdr:colOff>470807</xdr:colOff>
      <xdr:row>18</xdr:row>
      <xdr:rowOff>119315</xdr:rowOff>
    </xdr:to>
    <xdr:pic>
      <xdr:nvPicPr>
        <xdr:cNvPr id="2" name="Pilt 1">
          <a:extLst>
            <a:ext uri="{FF2B5EF4-FFF2-40B4-BE49-F238E27FC236}">
              <a16:creationId xmlns:a16="http://schemas.microsoft.com/office/drawing/2014/main" id="{9D9882F7-8F39-48BB-AF81-59909D5D0A20}"/>
            </a:ext>
          </a:extLst>
        </xdr:cNvPr>
        <xdr:cNvPicPr>
          <a:picLocks noChangeAspect="1"/>
        </xdr:cNvPicPr>
      </xdr:nvPicPr>
      <xdr:blipFill rotWithShape="1">
        <a:blip xmlns:r="http://schemas.openxmlformats.org/officeDocument/2006/relationships" r:embed="rId2"/>
        <a:srcRect t="10741"/>
        <a:stretch>
          <a:fillRect/>
        </a:stretch>
      </xdr:blipFill>
      <xdr:spPr>
        <a:xfrm>
          <a:off x="9175750" y="3134178"/>
          <a:ext cx="375557" cy="495780"/>
        </a:xfrm>
        <a:prstGeom prst="rect">
          <a:avLst/>
        </a:prstGeom>
        <a:ln>
          <a:solidFill>
            <a:sysClr val="windowText" lastClr="000000"/>
          </a:solidFill>
        </a:ln>
      </xdr:spPr>
    </xdr:pic>
    <xdr:clientData/>
  </xdr:twoCellAnchor>
  <xdr:twoCellAnchor editAs="oneCell">
    <xdr:from>
      <xdr:col>8</xdr:col>
      <xdr:colOff>394608</xdr:colOff>
      <xdr:row>13</xdr:row>
      <xdr:rowOff>32347</xdr:rowOff>
    </xdr:from>
    <xdr:to>
      <xdr:col>12</xdr:col>
      <xdr:colOff>482719</xdr:colOff>
      <xdr:row>16</xdr:row>
      <xdr:rowOff>172193</xdr:rowOff>
    </xdr:to>
    <xdr:pic>
      <xdr:nvPicPr>
        <xdr:cNvPr id="5" name="Pilt 4">
          <a:extLst>
            <a:ext uri="{FF2B5EF4-FFF2-40B4-BE49-F238E27FC236}">
              <a16:creationId xmlns:a16="http://schemas.microsoft.com/office/drawing/2014/main" id="{3739CA32-002F-9607-972B-76E543CB182D}"/>
            </a:ext>
          </a:extLst>
        </xdr:cNvPr>
        <xdr:cNvPicPr>
          <a:picLocks noChangeAspect="1"/>
        </xdr:cNvPicPr>
      </xdr:nvPicPr>
      <xdr:blipFill>
        <a:blip xmlns:r="http://schemas.openxmlformats.org/officeDocument/2006/relationships" r:embed="rId3"/>
        <a:stretch>
          <a:fillRect/>
        </a:stretch>
      </xdr:blipFill>
      <xdr:spPr>
        <a:xfrm>
          <a:off x="5773965" y="2567811"/>
          <a:ext cx="2555540" cy="724953"/>
        </a:xfrm>
        <a:prstGeom prst="rect">
          <a:avLst/>
        </a:prstGeom>
        <a:ln>
          <a:solidFill>
            <a:sysClr val="windowText" lastClr="000000"/>
          </a:solid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4</xdr:col>
      <xdr:colOff>129540</xdr:colOff>
      <xdr:row>20</xdr:row>
      <xdr:rowOff>137160</xdr:rowOff>
    </xdr:from>
    <xdr:to>
      <xdr:col>8</xdr:col>
      <xdr:colOff>857763</xdr:colOff>
      <xdr:row>32</xdr:row>
      <xdr:rowOff>163801</xdr:rowOff>
    </xdr:to>
    <xdr:pic>
      <xdr:nvPicPr>
        <xdr:cNvPr id="2" name="Pilt 1">
          <a:extLst>
            <a:ext uri="{FF2B5EF4-FFF2-40B4-BE49-F238E27FC236}">
              <a16:creationId xmlns:a16="http://schemas.microsoft.com/office/drawing/2014/main" id="{04C27ABF-F7D1-40FB-85AF-824B2F2E0888}"/>
            </a:ext>
          </a:extLst>
        </xdr:cNvPr>
        <xdr:cNvPicPr>
          <a:picLocks noChangeAspect="1"/>
        </xdr:cNvPicPr>
      </xdr:nvPicPr>
      <xdr:blipFill>
        <a:blip xmlns:r="http://schemas.openxmlformats.org/officeDocument/2006/relationships" r:embed="rId1"/>
        <a:stretch>
          <a:fillRect/>
        </a:stretch>
      </xdr:blipFill>
      <xdr:spPr>
        <a:xfrm>
          <a:off x="3374390" y="4074160"/>
          <a:ext cx="2944373" cy="2388841"/>
        </a:xfrm>
        <a:prstGeom prst="rect">
          <a:avLst/>
        </a:prstGeom>
        <a:ln>
          <a:solidFill>
            <a:sysClr val="windowText" lastClr="000000"/>
          </a:solidFill>
        </a:ln>
      </xdr:spPr>
    </xdr:pic>
    <xdr:clientData/>
  </xdr:twoCellAnchor>
  <xdr:twoCellAnchor editAs="oneCell">
    <xdr:from>
      <xdr:col>9</xdr:col>
      <xdr:colOff>93625</xdr:colOff>
      <xdr:row>20</xdr:row>
      <xdr:rowOff>129540</xdr:rowOff>
    </xdr:from>
    <xdr:to>
      <xdr:col>12</xdr:col>
      <xdr:colOff>584874</xdr:colOff>
      <xdr:row>32</xdr:row>
      <xdr:rowOff>160020</xdr:rowOff>
    </xdr:to>
    <xdr:pic>
      <xdr:nvPicPr>
        <xdr:cNvPr id="3" name="Pilt 2">
          <a:extLst>
            <a:ext uri="{FF2B5EF4-FFF2-40B4-BE49-F238E27FC236}">
              <a16:creationId xmlns:a16="http://schemas.microsoft.com/office/drawing/2014/main" id="{3586BA74-183F-464E-BB62-0E0C97D8E58E}"/>
            </a:ext>
          </a:extLst>
        </xdr:cNvPr>
        <xdr:cNvPicPr>
          <a:picLocks noChangeAspect="1"/>
        </xdr:cNvPicPr>
      </xdr:nvPicPr>
      <xdr:blipFill>
        <a:blip xmlns:r="http://schemas.openxmlformats.org/officeDocument/2006/relationships" r:embed="rId2"/>
        <a:stretch>
          <a:fillRect/>
        </a:stretch>
      </xdr:blipFill>
      <xdr:spPr>
        <a:xfrm>
          <a:off x="6596025" y="4066540"/>
          <a:ext cx="3183649" cy="2392680"/>
        </a:xfrm>
        <a:prstGeom prst="rect">
          <a:avLst/>
        </a:prstGeom>
        <a:ln>
          <a:solidFill>
            <a:sysClr val="windowText" lastClr="000000"/>
          </a:solidFill>
        </a:ln>
      </xdr:spPr>
    </xdr:pic>
    <xdr:clientData/>
  </xdr:twoCellAnchor>
  <xdr:twoCellAnchor editAs="oneCell">
    <xdr:from>
      <xdr:col>1</xdr:col>
      <xdr:colOff>21523</xdr:colOff>
      <xdr:row>22</xdr:row>
      <xdr:rowOff>127206</xdr:rowOff>
    </xdr:from>
    <xdr:to>
      <xdr:col>3</xdr:col>
      <xdr:colOff>335748</xdr:colOff>
      <xdr:row>34</xdr:row>
      <xdr:rowOff>163945</xdr:rowOff>
    </xdr:to>
    <xdr:pic>
      <xdr:nvPicPr>
        <xdr:cNvPr id="4" name="Pilt 3">
          <a:extLst>
            <a:ext uri="{FF2B5EF4-FFF2-40B4-BE49-F238E27FC236}">
              <a16:creationId xmlns:a16="http://schemas.microsoft.com/office/drawing/2014/main" id="{64416D2D-05B4-4754-9FB3-66BDE058F6DC}"/>
            </a:ext>
          </a:extLst>
        </xdr:cNvPr>
        <xdr:cNvPicPr>
          <a:picLocks noChangeAspect="1"/>
        </xdr:cNvPicPr>
      </xdr:nvPicPr>
      <xdr:blipFill>
        <a:blip xmlns:r="http://schemas.openxmlformats.org/officeDocument/2006/relationships" r:embed="rId3"/>
        <a:stretch>
          <a:fillRect/>
        </a:stretch>
      </xdr:blipFill>
      <xdr:spPr>
        <a:xfrm>
          <a:off x="262823" y="4457906"/>
          <a:ext cx="2162075" cy="2398939"/>
        </a:xfrm>
        <a:prstGeom prst="rect">
          <a:avLst/>
        </a:prstGeom>
        <a:ln>
          <a:solidFill>
            <a:sysClr val="windowText" lastClr="000000"/>
          </a:solid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179615</xdr:colOff>
      <xdr:row>37</xdr:row>
      <xdr:rowOff>175011</xdr:rowOff>
    </xdr:from>
    <xdr:to>
      <xdr:col>7</xdr:col>
      <xdr:colOff>232288</xdr:colOff>
      <xdr:row>42</xdr:row>
      <xdr:rowOff>140384</xdr:rowOff>
    </xdr:to>
    <xdr:pic>
      <xdr:nvPicPr>
        <xdr:cNvPr id="2" name="Pilt 1">
          <a:extLst>
            <a:ext uri="{FF2B5EF4-FFF2-40B4-BE49-F238E27FC236}">
              <a16:creationId xmlns:a16="http://schemas.microsoft.com/office/drawing/2014/main" id="{420BEAB9-BF8E-C383-1156-6C09275A9784}"/>
            </a:ext>
          </a:extLst>
        </xdr:cNvPr>
        <xdr:cNvPicPr>
          <a:picLocks noChangeAspect="1"/>
        </xdr:cNvPicPr>
      </xdr:nvPicPr>
      <xdr:blipFill>
        <a:blip xmlns:r="http://schemas.openxmlformats.org/officeDocument/2006/relationships" r:embed="rId1"/>
        <a:stretch>
          <a:fillRect/>
        </a:stretch>
      </xdr:blipFill>
      <xdr:spPr>
        <a:xfrm>
          <a:off x="2803072" y="7408568"/>
          <a:ext cx="3966087" cy="945087"/>
        </a:xfrm>
        <a:prstGeom prst="rect">
          <a:avLst/>
        </a:prstGeom>
        <a:ln>
          <a:solidFill>
            <a:sysClr val="windowText" lastClr="000000"/>
          </a:solidFill>
        </a:ln>
      </xdr:spPr>
    </xdr:pic>
    <xdr:clientData/>
  </xdr:twoCellAnchor>
  <xdr:twoCellAnchor editAs="oneCell">
    <xdr:from>
      <xdr:col>2</xdr:col>
      <xdr:colOff>195258</xdr:colOff>
      <xdr:row>43</xdr:row>
      <xdr:rowOff>63500</xdr:rowOff>
    </xdr:from>
    <xdr:to>
      <xdr:col>5</xdr:col>
      <xdr:colOff>303832</xdr:colOff>
      <xdr:row>58</xdr:row>
      <xdr:rowOff>10338</xdr:rowOff>
    </xdr:to>
    <xdr:pic>
      <xdr:nvPicPr>
        <xdr:cNvPr id="3" name="Pilt 2">
          <a:extLst>
            <a:ext uri="{FF2B5EF4-FFF2-40B4-BE49-F238E27FC236}">
              <a16:creationId xmlns:a16="http://schemas.microsoft.com/office/drawing/2014/main" id="{4B2F02BE-B6E7-4292-9C9F-DF24A61178C6}"/>
            </a:ext>
          </a:extLst>
        </xdr:cNvPr>
        <xdr:cNvPicPr>
          <a:picLocks noChangeAspect="1"/>
        </xdr:cNvPicPr>
      </xdr:nvPicPr>
      <xdr:blipFill>
        <a:blip xmlns:r="http://schemas.openxmlformats.org/officeDocument/2006/relationships" r:embed="rId2"/>
        <a:stretch>
          <a:fillRect/>
        </a:stretch>
      </xdr:blipFill>
      <xdr:spPr>
        <a:xfrm>
          <a:off x="2925758" y="8551333"/>
          <a:ext cx="2863768" cy="2910172"/>
        </a:xfrm>
        <a:prstGeom prst="rect">
          <a:avLst/>
        </a:prstGeom>
        <a:ln>
          <a:solidFill>
            <a:sysClr val="windowText" lastClr="000000"/>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15876</xdr:colOff>
      <xdr:row>8</xdr:row>
      <xdr:rowOff>2268</xdr:rowOff>
    </xdr:from>
    <xdr:to>
      <xdr:col>12</xdr:col>
      <xdr:colOff>548931</xdr:colOff>
      <xdr:row>15</xdr:row>
      <xdr:rowOff>145579</xdr:rowOff>
    </xdr:to>
    <xdr:pic>
      <xdr:nvPicPr>
        <xdr:cNvPr id="2" name="Pilt 1">
          <a:extLst>
            <a:ext uri="{FF2B5EF4-FFF2-40B4-BE49-F238E27FC236}">
              <a16:creationId xmlns:a16="http://schemas.microsoft.com/office/drawing/2014/main" id="{90B24156-3456-7EC8-1B5A-9059D3DE8AC6}"/>
            </a:ext>
          </a:extLst>
        </xdr:cNvPr>
        <xdr:cNvPicPr>
          <a:picLocks noChangeAspect="1"/>
        </xdr:cNvPicPr>
      </xdr:nvPicPr>
      <xdr:blipFill>
        <a:blip xmlns:r="http://schemas.openxmlformats.org/officeDocument/2006/relationships" r:embed="rId1"/>
        <a:stretch>
          <a:fillRect/>
        </a:stretch>
      </xdr:blipFill>
      <xdr:spPr>
        <a:xfrm>
          <a:off x="7278689" y="1589768"/>
          <a:ext cx="2390430" cy="1532374"/>
        </a:xfrm>
        <a:prstGeom prst="rect">
          <a:avLst/>
        </a:prstGeom>
        <a:ln>
          <a:solidFill>
            <a:sysClr val="windowText" lastClr="000000"/>
          </a:solidFill>
        </a:ln>
      </xdr:spPr>
    </xdr:pic>
    <xdr:clientData/>
  </xdr:twoCellAnchor>
  <xdr:twoCellAnchor>
    <xdr:from>
      <xdr:col>9</xdr:col>
      <xdr:colOff>15875</xdr:colOff>
      <xdr:row>16</xdr:row>
      <xdr:rowOff>71437</xdr:rowOff>
    </xdr:from>
    <xdr:to>
      <xdr:col>19</xdr:col>
      <xdr:colOff>122591</xdr:colOff>
      <xdr:row>68</xdr:row>
      <xdr:rowOff>24785</xdr:rowOff>
    </xdr:to>
    <xdr:grpSp>
      <xdr:nvGrpSpPr>
        <xdr:cNvPr id="5" name="Rühm 4">
          <a:extLst>
            <a:ext uri="{FF2B5EF4-FFF2-40B4-BE49-F238E27FC236}">
              <a16:creationId xmlns:a16="http://schemas.microsoft.com/office/drawing/2014/main" id="{31941897-A65A-73C4-692B-12E6F54F5213}"/>
            </a:ext>
          </a:extLst>
        </xdr:cNvPr>
        <xdr:cNvGrpSpPr>
          <a:grpSpLocks noChangeAspect="1"/>
        </xdr:cNvGrpSpPr>
      </xdr:nvGrpSpPr>
      <xdr:grpSpPr>
        <a:xfrm>
          <a:off x="5562146" y="3206523"/>
          <a:ext cx="6202716" cy="10142376"/>
          <a:chOff x="6975929" y="3169960"/>
          <a:chExt cx="6653892" cy="10626388"/>
        </a:xfrm>
      </xdr:grpSpPr>
      <xdr:pic>
        <xdr:nvPicPr>
          <xdr:cNvPr id="3" name="Pilt 2">
            <a:extLst>
              <a:ext uri="{FF2B5EF4-FFF2-40B4-BE49-F238E27FC236}">
                <a16:creationId xmlns:a16="http://schemas.microsoft.com/office/drawing/2014/main" id="{276F1CF0-779E-5107-F822-48B321DC359A}"/>
              </a:ext>
            </a:extLst>
          </xdr:cNvPr>
          <xdr:cNvPicPr>
            <a:picLocks noChangeAspect="1"/>
          </xdr:cNvPicPr>
        </xdr:nvPicPr>
        <xdr:blipFill>
          <a:blip xmlns:r="http://schemas.openxmlformats.org/officeDocument/2006/relationships" r:embed="rId2"/>
          <a:stretch>
            <a:fillRect/>
          </a:stretch>
        </xdr:blipFill>
        <xdr:spPr>
          <a:xfrm>
            <a:off x="6975929" y="3169960"/>
            <a:ext cx="6643307" cy="6343392"/>
          </a:xfrm>
          <a:prstGeom prst="rect">
            <a:avLst/>
          </a:prstGeom>
          <a:ln>
            <a:solidFill>
              <a:sysClr val="windowText" lastClr="000000"/>
            </a:solidFill>
          </a:ln>
        </xdr:spPr>
      </xdr:pic>
      <xdr:pic>
        <xdr:nvPicPr>
          <xdr:cNvPr id="4" name="Pilt 3">
            <a:extLst>
              <a:ext uri="{FF2B5EF4-FFF2-40B4-BE49-F238E27FC236}">
                <a16:creationId xmlns:a16="http://schemas.microsoft.com/office/drawing/2014/main" id="{65A07C5A-E368-002C-74E3-2C512C6B56F9}"/>
              </a:ext>
            </a:extLst>
          </xdr:cNvPr>
          <xdr:cNvPicPr>
            <a:picLocks noChangeAspect="1"/>
          </xdr:cNvPicPr>
        </xdr:nvPicPr>
        <xdr:blipFill rotWithShape="1">
          <a:blip xmlns:r="http://schemas.openxmlformats.org/officeDocument/2006/relationships" r:embed="rId3"/>
          <a:srcRect t="17606"/>
          <a:stretch>
            <a:fillRect/>
          </a:stretch>
        </xdr:blipFill>
        <xdr:spPr>
          <a:xfrm>
            <a:off x="6976937" y="9508215"/>
            <a:ext cx="6652884" cy="4288133"/>
          </a:xfrm>
          <a:prstGeom prst="rect">
            <a:avLst/>
          </a:prstGeom>
          <a:ln>
            <a:solidFill>
              <a:sysClr val="windowText" lastClr="000000"/>
            </a:solidFill>
          </a:ln>
        </xdr:spPr>
      </xdr:pic>
    </xdr:grpSp>
    <xdr:clientData/>
  </xdr:twoCellAnchor>
</xdr:wsDr>
</file>

<file path=xl/drawings/drawing30.xml><?xml version="1.0" encoding="utf-8"?>
<xdr:wsDr xmlns:xdr="http://schemas.openxmlformats.org/drawingml/2006/spreadsheetDrawing" xmlns:a="http://schemas.openxmlformats.org/drawingml/2006/main">
  <xdr:twoCellAnchor editAs="oneCell">
    <xdr:from>
      <xdr:col>5</xdr:col>
      <xdr:colOff>527957</xdr:colOff>
      <xdr:row>0</xdr:row>
      <xdr:rowOff>129638</xdr:rowOff>
    </xdr:from>
    <xdr:to>
      <xdr:col>8</xdr:col>
      <xdr:colOff>553356</xdr:colOff>
      <xdr:row>20</xdr:row>
      <xdr:rowOff>58057</xdr:rowOff>
    </xdr:to>
    <xdr:pic>
      <xdr:nvPicPr>
        <xdr:cNvPr id="2" name="Pilt 1">
          <a:extLst>
            <a:ext uri="{FF2B5EF4-FFF2-40B4-BE49-F238E27FC236}">
              <a16:creationId xmlns:a16="http://schemas.microsoft.com/office/drawing/2014/main" id="{2B271DCB-9DEB-E26E-0389-9B2E47402DD8}"/>
            </a:ext>
          </a:extLst>
        </xdr:cNvPr>
        <xdr:cNvPicPr>
          <a:picLocks noChangeAspect="1"/>
        </xdr:cNvPicPr>
      </xdr:nvPicPr>
      <xdr:blipFill>
        <a:blip xmlns:r="http://schemas.openxmlformats.org/officeDocument/2006/relationships" r:embed="rId1"/>
        <a:stretch>
          <a:fillRect/>
        </a:stretch>
      </xdr:blipFill>
      <xdr:spPr>
        <a:xfrm>
          <a:off x="3575957" y="129638"/>
          <a:ext cx="1854199" cy="3847276"/>
        </a:xfrm>
        <a:prstGeom prst="rect">
          <a:avLst/>
        </a:prstGeom>
        <a:ln>
          <a:solidFill>
            <a:sysClr val="windowText" lastClr="000000"/>
          </a:solidFill>
        </a:ln>
      </xdr:spPr>
    </xdr:pic>
    <xdr:clientData/>
  </xdr:twoCellAnchor>
  <xdr:twoCellAnchor editAs="oneCell">
    <xdr:from>
      <xdr:col>9</xdr:col>
      <xdr:colOff>582385</xdr:colOff>
      <xdr:row>8</xdr:row>
      <xdr:rowOff>168727</xdr:rowOff>
    </xdr:from>
    <xdr:to>
      <xdr:col>12</xdr:col>
      <xdr:colOff>494739</xdr:colOff>
      <xdr:row>17</xdr:row>
      <xdr:rowOff>21770</xdr:rowOff>
    </xdr:to>
    <xdr:pic>
      <xdr:nvPicPr>
        <xdr:cNvPr id="4" name="Pilt 3">
          <a:extLst>
            <a:ext uri="{FF2B5EF4-FFF2-40B4-BE49-F238E27FC236}">
              <a16:creationId xmlns:a16="http://schemas.microsoft.com/office/drawing/2014/main" id="{BDE8F714-6205-6266-694D-40F8FAC2814E}"/>
            </a:ext>
          </a:extLst>
        </xdr:cNvPr>
        <xdr:cNvPicPr>
          <a:picLocks noChangeAspect="1"/>
        </xdr:cNvPicPr>
      </xdr:nvPicPr>
      <xdr:blipFill rotWithShape="1">
        <a:blip xmlns:r="http://schemas.openxmlformats.org/officeDocument/2006/relationships" r:embed="rId2"/>
        <a:srcRect t="3572"/>
        <a:stretch>
          <a:fillRect/>
        </a:stretch>
      </xdr:blipFill>
      <xdr:spPr>
        <a:xfrm>
          <a:off x="6068785" y="1736270"/>
          <a:ext cx="1741154" cy="1616529"/>
        </a:xfrm>
        <a:prstGeom prst="rect">
          <a:avLst/>
        </a:prstGeom>
        <a:ln>
          <a:solidFill>
            <a:sysClr val="windowText" lastClr="000000"/>
          </a:solidFill>
        </a:ln>
      </xdr:spPr>
    </xdr:pic>
    <xdr:clientData/>
  </xdr:twoCellAnchor>
</xdr:wsDr>
</file>

<file path=xl/drawings/drawing31.xml><?xml version="1.0" encoding="utf-8"?>
<xdr:wsDr xmlns:xdr="http://schemas.openxmlformats.org/drawingml/2006/spreadsheetDrawing" xmlns:a="http://schemas.openxmlformats.org/drawingml/2006/main">
  <xdr:oneCellAnchor>
    <xdr:from>
      <xdr:col>5</xdr:col>
      <xdr:colOff>491672</xdr:colOff>
      <xdr:row>1</xdr:row>
      <xdr:rowOff>70757</xdr:rowOff>
    </xdr:from>
    <xdr:ext cx="1527359" cy="2472909"/>
    <xdr:pic>
      <xdr:nvPicPr>
        <xdr:cNvPr id="2" name="Pilt 1">
          <a:extLst>
            <a:ext uri="{FF2B5EF4-FFF2-40B4-BE49-F238E27FC236}">
              <a16:creationId xmlns:a16="http://schemas.microsoft.com/office/drawing/2014/main" id="{AC2E33C4-427A-4048-A970-EDB1DC478B87}"/>
            </a:ext>
          </a:extLst>
        </xdr:cNvPr>
        <xdr:cNvPicPr>
          <a:picLocks noChangeAspect="1"/>
        </xdr:cNvPicPr>
      </xdr:nvPicPr>
      <xdr:blipFill>
        <a:blip xmlns:r="http://schemas.openxmlformats.org/officeDocument/2006/relationships" r:embed="rId1"/>
        <a:stretch>
          <a:fillRect/>
        </a:stretch>
      </xdr:blipFill>
      <xdr:spPr>
        <a:xfrm>
          <a:off x="3632201" y="266700"/>
          <a:ext cx="1527359" cy="2472909"/>
        </a:xfrm>
        <a:prstGeom prst="rect">
          <a:avLst/>
        </a:prstGeom>
        <a:ln>
          <a:solidFill>
            <a:sysClr val="windowText" lastClr="000000"/>
          </a:solidFill>
        </a:ln>
      </xdr:spPr>
    </xdr:pic>
    <xdr:clientData/>
  </xdr:oneCellAnchor>
</xdr:wsDr>
</file>

<file path=xl/drawings/drawing32.xml><?xml version="1.0" encoding="utf-8"?>
<xdr:wsDr xmlns:xdr="http://schemas.openxmlformats.org/drawingml/2006/spreadsheetDrawing" xmlns:a="http://schemas.openxmlformats.org/drawingml/2006/main">
  <xdr:twoCellAnchor editAs="oneCell">
    <xdr:from>
      <xdr:col>5</xdr:col>
      <xdr:colOff>413658</xdr:colOff>
      <xdr:row>0</xdr:row>
      <xdr:rowOff>185057</xdr:rowOff>
    </xdr:from>
    <xdr:to>
      <xdr:col>9</xdr:col>
      <xdr:colOff>421904</xdr:colOff>
      <xdr:row>14</xdr:row>
      <xdr:rowOff>148913</xdr:rowOff>
    </xdr:to>
    <xdr:pic>
      <xdr:nvPicPr>
        <xdr:cNvPr id="3" name="Pilt 2">
          <a:extLst>
            <a:ext uri="{FF2B5EF4-FFF2-40B4-BE49-F238E27FC236}">
              <a16:creationId xmlns:a16="http://schemas.microsoft.com/office/drawing/2014/main" id="{5532E7D7-90FE-8D08-4074-5243ACBE477E}"/>
            </a:ext>
          </a:extLst>
        </xdr:cNvPr>
        <xdr:cNvPicPr>
          <a:picLocks noChangeAspect="1"/>
        </xdr:cNvPicPr>
      </xdr:nvPicPr>
      <xdr:blipFill>
        <a:blip xmlns:r="http://schemas.openxmlformats.org/officeDocument/2006/relationships" r:embed="rId1"/>
        <a:stretch>
          <a:fillRect/>
        </a:stretch>
      </xdr:blipFill>
      <xdr:spPr>
        <a:xfrm>
          <a:off x="3657601" y="185057"/>
          <a:ext cx="2446646" cy="2707056"/>
        </a:xfrm>
        <a:prstGeom prst="rect">
          <a:avLst/>
        </a:prstGeom>
        <a:ln>
          <a:solidFill>
            <a:sysClr val="windowText" lastClr="000000"/>
          </a:solid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11</xdr:col>
      <xdr:colOff>380880</xdr:colOff>
      <xdr:row>10</xdr:row>
      <xdr:rowOff>34200</xdr:rowOff>
    </xdr:from>
    <xdr:to>
      <xdr:col>16</xdr:col>
      <xdr:colOff>529918</xdr:colOff>
      <xdr:row>21</xdr:row>
      <xdr:rowOff>147727</xdr:rowOff>
    </xdr:to>
    <xdr:graphicFrame macro="">
      <xdr:nvGraphicFramePr>
        <xdr:cNvPr id="4" name="Diagramm 1">
          <a:extLst>
            <a:ext uri="{FF2B5EF4-FFF2-40B4-BE49-F238E27FC236}">
              <a16:creationId xmlns:a16="http://schemas.microsoft.com/office/drawing/2014/main" id="{00000000-0008-0000-0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4</xdr:col>
      <xdr:colOff>335280</xdr:colOff>
      <xdr:row>0</xdr:row>
      <xdr:rowOff>121920</xdr:rowOff>
    </xdr:from>
    <xdr:to>
      <xdr:col>11</xdr:col>
      <xdr:colOff>373981</xdr:colOff>
      <xdr:row>30</xdr:row>
      <xdr:rowOff>106671</xdr:rowOff>
    </xdr:to>
    <xdr:pic>
      <xdr:nvPicPr>
        <xdr:cNvPr id="2" name="Pilt 1">
          <a:extLst>
            <a:ext uri="{FF2B5EF4-FFF2-40B4-BE49-F238E27FC236}">
              <a16:creationId xmlns:a16="http://schemas.microsoft.com/office/drawing/2014/main" id="{1A95C1C8-23F8-146E-0C50-B9A2237E0493}"/>
            </a:ext>
          </a:extLst>
        </xdr:cNvPr>
        <xdr:cNvPicPr>
          <a:picLocks noChangeAspect="1"/>
        </xdr:cNvPicPr>
      </xdr:nvPicPr>
      <xdr:blipFill>
        <a:blip xmlns:r="http://schemas.openxmlformats.org/officeDocument/2006/relationships" r:embed="rId1"/>
        <a:stretch>
          <a:fillRect/>
        </a:stretch>
      </xdr:blipFill>
      <xdr:spPr>
        <a:xfrm>
          <a:off x="3482340" y="121920"/>
          <a:ext cx="4305901" cy="5782482"/>
        </a:xfrm>
        <a:prstGeom prst="rect">
          <a:avLst/>
        </a:prstGeom>
        <a:ln>
          <a:solidFill>
            <a:sysClr val="windowText" lastClr="000000"/>
          </a:solidFill>
        </a:ln>
      </xdr:spPr>
    </xdr:pic>
    <xdr:clientData/>
  </xdr:twoCellAnchor>
  <xdr:twoCellAnchor editAs="oneCell">
    <xdr:from>
      <xdr:col>0</xdr:col>
      <xdr:colOff>223157</xdr:colOff>
      <xdr:row>34</xdr:row>
      <xdr:rowOff>87085</xdr:rowOff>
    </xdr:from>
    <xdr:to>
      <xdr:col>5</xdr:col>
      <xdr:colOff>223157</xdr:colOff>
      <xdr:row>43</xdr:row>
      <xdr:rowOff>54428</xdr:rowOff>
    </xdr:to>
    <xdr:pic>
      <xdr:nvPicPr>
        <xdr:cNvPr id="3" name="Pilt 2">
          <a:extLst>
            <a:ext uri="{FF2B5EF4-FFF2-40B4-BE49-F238E27FC236}">
              <a16:creationId xmlns:a16="http://schemas.microsoft.com/office/drawing/2014/main" id="{3C3A5173-27E2-C165-A889-BB33732DBBC3}"/>
            </a:ext>
          </a:extLst>
        </xdr:cNvPr>
        <xdr:cNvPicPr>
          <a:picLocks noChangeAspect="1"/>
        </xdr:cNvPicPr>
      </xdr:nvPicPr>
      <xdr:blipFill>
        <a:blip xmlns:r="http://schemas.openxmlformats.org/officeDocument/2006/relationships" r:embed="rId2"/>
        <a:stretch>
          <a:fillRect/>
        </a:stretch>
      </xdr:blipFill>
      <xdr:spPr>
        <a:xfrm>
          <a:off x="223157" y="6379028"/>
          <a:ext cx="3439886" cy="1730829"/>
        </a:xfrm>
        <a:prstGeom prst="rect">
          <a:avLst/>
        </a:prstGeom>
        <a:ln>
          <a:solidFill>
            <a:sysClr val="windowText" lastClr="000000"/>
          </a:solidFill>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658091</xdr:colOff>
      <xdr:row>1</xdr:row>
      <xdr:rowOff>41564</xdr:rowOff>
    </xdr:from>
    <xdr:to>
      <xdr:col>1</xdr:col>
      <xdr:colOff>882961</xdr:colOff>
      <xdr:row>1</xdr:row>
      <xdr:rowOff>190114</xdr:rowOff>
    </xdr:to>
    <xdr:pic>
      <xdr:nvPicPr>
        <xdr:cNvPr id="5" name="Picture 1">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1"/>
        <a:stretch/>
      </xdr:blipFill>
      <xdr:spPr>
        <a:xfrm>
          <a:off x="1586346" y="443346"/>
          <a:ext cx="224870" cy="148550"/>
        </a:xfrm>
        <a:prstGeom prst="rect">
          <a:avLst/>
        </a:prstGeom>
        <a:ln>
          <a:noFill/>
        </a:ln>
      </xdr:spPr>
    </xdr:pic>
    <xdr:clientData/>
  </xdr:twoCellAnchor>
  <xdr:twoCellAnchor editAs="oneCell">
    <xdr:from>
      <xdr:col>1</xdr:col>
      <xdr:colOff>616527</xdr:colOff>
      <xdr:row>3</xdr:row>
      <xdr:rowOff>27709</xdr:rowOff>
    </xdr:from>
    <xdr:to>
      <xdr:col>1</xdr:col>
      <xdr:colOff>841397</xdr:colOff>
      <xdr:row>3</xdr:row>
      <xdr:rowOff>176259</xdr:rowOff>
    </xdr:to>
    <xdr:pic>
      <xdr:nvPicPr>
        <xdr:cNvPr id="6" name="Picture 2">
          <a:extLst>
            <a:ext uri="{FF2B5EF4-FFF2-40B4-BE49-F238E27FC236}">
              <a16:creationId xmlns:a16="http://schemas.microsoft.com/office/drawing/2014/main" id="{00000000-0008-0000-1500-000006000000}"/>
            </a:ext>
          </a:extLst>
        </xdr:cNvPr>
        <xdr:cNvPicPr/>
      </xdr:nvPicPr>
      <xdr:blipFill>
        <a:blip xmlns:r="http://schemas.openxmlformats.org/officeDocument/2006/relationships" r:embed="rId2"/>
        <a:stretch/>
      </xdr:blipFill>
      <xdr:spPr>
        <a:xfrm>
          <a:off x="1544782" y="831273"/>
          <a:ext cx="224870" cy="148550"/>
        </a:xfrm>
        <a:prstGeom prst="rect">
          <a:avLst/>
        </a:prstGeom>
        <a:ln>
          <a:noFill/>
        </a:ln>
      </xdr:spPr>
    </xdr:pic>
    <xdr:clientData/>
  </xdr:twoCellAnchor>
  <xdr:twoCellAnchor editAs="oneCell">
    <xdr:from>
      <xdr:col>1</xdr:col>
      <xdr:colOff>2112087</xdr:colOff>
      <xdr:row>134</xdr:row>
      <xdr:rowOff>28146</xdr:rowOff>
    </xdr:from>
    <xdr:to>
      <xdr:col>1</xdr:col>
      <xdr:colOff>2269997</xdr:colOff>
      <xdr:row>134</xdr:row>
      <xdr:rowOff>187273</xdr:rowOff>
    </xdr:to>
    <xdr:pic>
      <xdr:nvPicPr>
        <xdr:cNvPr id="7" name="Picture 3">
          <a:extLst>
            <a:ext uri="{FF2B5EF4-FFF2-40B4-BE49-F238E27FC236}">
              <a16:creationId xmlns:a16="http://schemas.microsoft.com/office/drawing/2014/main" id="{00000000-0008-0000-1500-000007000000}"/>
            </a:ext>
          </a:extLst>
        </xdr:cNvPr>
        <xdr:cNvPicPr/>
      </xdr:nvPicPr>
      <xdr:blipFill>
        <a:blip xmlns:r="http://schemas.openxmlformats.org/officeDocument/2006/relationships" r:embed="rId3"/>
        <a:stretch/>
      </xdr:blipFill>
      <xdr:spPr>
        <a:xfrm>
          <a:off x="3040342" y="27148419"/>
          <a:ext cx="157910" cy="159127"/>
        </a:xfrm>
        <a:prstGeom prst="rect">
          <a:avLst/>
        </a:prstGeom>
        <a:ln>
          <a:noFill/>
        </a:ln>
      </xdr:spPr>
    </xdr:pic>
    <xdr:clientData/>
  </xdr:twoCellAnchor>
  <xdr:twoCellAnchor editAs="oneCell">
    <xdr:from>
      <xdr:col>1</xdr:col>
      <xdr:colOff>810491</xdr:colOff>
      <xdr:row>5</xdr:row>
      <xdr:rowOff>20781</xdr:rowOff>
    </xdr:from>
    <xdr:to>
      <xdr:col>1</xdr:col>
      <xdr:colOff>1035361</xdr:colOff>
      <xdr:row>5</xdr:row>
      <xdr:rowOff>169331</xdr:rowOff>
    </xdr:to>
    <xdr:pic>
      <xdr:nvPicPr>
        <xdr:cNvPr id="8" name="Picture 4">
          <a:extLst>
            <a:ext uri="{FF2B5EF4-FFF2-40B4-BE49-F238E27FC236}">
              <a16:creationId xmlns:a16="http://schemas.microsoft.com/office/drawing/2014/main" id="{00000000-0008-0000-1500-000008000000}"/>
            </a:ext>
          </a:extLst>
        </xdr:cNvPr>
        <xdr:cNvPicPr/>
      </xdr:nvPicPr>
      <xdr:blipFill>
        <a:blip xmlns:r="http://schemas.openxmlformats.org/officeDocument/2006/relationships" r:embed="rId4"/>
        <a:stretch/>
      </xdr:blipFill>
      <xdr:spPr>
        <a:xfrm>
          <a:off x="1738746" y="1226126"/>
          <a:ext cx="224870" cy="148550"/>
        </a:xfrm>
        <a:prstGeom prst="rect">
          <a:avLst/>
        </a:prstGeom>
        <a:ln>
          <a:noFill/>
        </a:ln>
      </xdr:spPr>
    </xdr:pic>
    <xdr:clientData/>
  </xdr:twoCellAnchor>
  <xdr:twoCellAnchor editAs="oneCell">
    <xdr:from>
      <xdr:col>1</xdr:col>
      <xdr:colOff>526473</xdr:colOff>
      <xdr:row>6</xdr:row>
      <xdr:rowOff>20782</xdr:rowOff>
    </xdr:from>
    <xdr:to>
      <xdr:col>1</xdr:col>
      <xdr:colOff>732263</xdr:colOff>
      <xdr:row>6</xdr:row>
      <xdr:rowOff>169332</xdr:rowOff>
    </xdr:to>
    <xdr:pic>
      <xdr:nvPicPr>
        <xdr:cNvPr id="9" name="Picture 5">
          <a:extLst>
            <a:ext uri="{FF2B5EF4-FFF2-40B4-BE49-F238E27FC236}">
              <a16:creationId xmlns:a16="http://schemas.microsoft.com/office/drawing/2014/main" id="{00000000-0008-0000-1500-000009000000}"/>
            </a:ext>
          </a:extLst>
        </xdr:cNvPr>
        <xdr:cNvPicPr/>
      </xdr:nvPicPr>
      <xdr:blipFill>
        <a:blip xmlns:r="http://schemas.openxmlformats.org/officeDocument/2006/relationships" r:embed="rId5"/>
        <a:stretch/>
      </xdr:blipFill>
      <xdr:spPr>
        <a:xfrm>
          <a:off x="1454728" y="1427018"/>
          <a:ext cx="205790" cy="148550"/>
        </a:xfrm>
        <a:prstGeom prst="rect">
          <a:avLst/>
        </a:prstGeom>
        <a:ln>
          <a:noFill/>
        </a:ln>
      </xdr:spPr>
    </xdr:pic>
    <xdr:clientData/>
  </xdr:twoCellAnchor>
  <xdr:twoCellAnchor editAs="oneCell">
    <xdr:from>
      <xdr:col>1</xdr:col>
      <xdr:colOff>616527</xdr:colOff>
      <xdr:row>7</xdr:row>
      <xdr:rowOff>13854</xdr:rowOff>
    </xdr:from>
    <xdr:to>
      <xdr:col>1</xdr:col>
      <xdr:colOff>822317</xdr:colOff>
      <xdr:row>7</xdr:row>
      <xdr:rowOff>162404</xdr:rowOff>
    </xdr:to>
    <xdr:pic>
      <xdr:nvPicPr>
        <xdr:cNvPr id="10" name="Picture 6">
          <a:extLst>
            <a:ext uri="{FF2B5EF4-FFF2-40B4-BE49-F238E27FC236}">
              <a16:creationId xmlns:a16="http://schemas.microsoft.com/office/drawing/2014/main" id="{00000000-0008-0000-1500-00000A000000}"/>
            </a:ext>
          </a:extLst>
        </xdr:cNvPr>
        <xdr:cNvPicPr/>
      </xdr:nvPicPr>
      <xdr:blipFill>
        <a:blip xmlns:r="http://schemas.openxmlformats.org/officeDocument/2006/relationships" r:embed="rId6"/>
        <a:stretch/>
      </xdr:blipFill>
      <xdr:spPr>
        <a:xfrm>
          <a:off x="1544782" y="1620981"/>
          <a:ext cx="205790" cy="148550"/>
        </a:xfrm>
        <a:prstGeom prst="rect">
          <a:avLst/>
        </a:prstGeom>
        <a:ln>
          <a:noFill/>
        </a:ln>
      </xdr:spPr>
    </xdr:pic>
    <xdr:clientData/>
  </xdr:twoCellAnchor>
  <xdr:twoCellAnchor editAs="oneCell">
    <xdr:from>
      <xdr:col>1</xdr:col>
      <xdr:colOff>512619</xdr:colOff>
      <xdr:row>8</xdr:row>
      <xdr:rowOff>34636</xdr:rowOff>
    </xdr:from>
    <xdr:to>
      <xdr:col>1</xdr:col>
      <xdr:colOff>737489</xdr:colOff>
      <xdr:row>8</xdr:row>
      <xdr:rowOff>183186</xdr:rowOff>
    </xdr:to>
    <xdr:pic>
      <xdr:nvPicPr>
        <xdr:cNvPr id="11" name="Picture 7">
          <a:extLst>
            <a:ext uri="{FF2B5EF4-FFF2-40B4-BE49-F238E27FC236}">
              <a16:creationId xmlns:a16="http://schemas.microsoft.com/office/drawing/2014/main" id="{00000000-0008-0000-1500-00000B000000}"/>
            </a:ext>
          </a:extLst>
        </xdr:cNvPr>
        <xdr:cNvPicPr/>
      </xdr:nvPicPr>
      <xdr:blipFill>
        <a:blip xmlns:r="http://schemas.openxmlformats.org/officeDocument/2006/relationships" r:embed="rId7"/>
        <a:stretch/>
      </xdr:blipFill>
      <xdr:spPr>
        <a:xfrm>
          <a:off x="1440874" y="1842654"/>
          <a:ext cx="224870" cy="148550"/>
        </a:xfrm>
        <a:prstGeom prst="rect">
          <a:avLst/>
        </a:prstGeom>
        <a:ln>
          <a:noFill/>
        </a:ln>
      </xdr:spPr>
    </xdr:pic>
    <xdr:clientData/>
  </xdr:twoCellAnchor>
  <xdr:twoCellAnchor editAs="oneCell">
    <xdr:from>
      <xdr:col>1</xdr:col>
      <xdr:colOff>768927</xdr:colOff>
      <xdr:row>2</xdr:row>
      <xdr:rowOff>41563</xdr:rowOff>
    </xdr:from>
    <xdr:to>
      <xdr:col>1</xdr:col>
      <xdr:colOff>993797</xdr:colOff>
      <xdr:row>2</xdr:row>
      <xdr:rowOff>155323</xdr:rowOff>
    </xdr:to>
    <xdr:pic>
      <xdr:nvPicPr>
        <xdr:cNvPr id="12" name="Picture 8">
          <a:extLst>
            <a:ext uri="{FF2B5EF4-FFF2-40B4-BE49-F238E27FC236}">
              <a16:creationId xmlns:a16="http://schemas.microsoft.com/office/drawing/2014/main" id="{00000000-0008-0000-1500-00000C000000}"/>
            </a:ext>
          </a:extLst>
        </xdr:cNvPr>
        <xdr:cNvPicPr/>
      </xdr:nvPicPr>
      <xdr:blipFill>
        <a:blip xmlns:r="http://schemas.openxmlformats.org/officeDocument/2006/relationships" r:embed="rId8"/>
        <a:stretch/>
      </xdr:blipFill>
      <xdr:spPr>
        <a:xfrm>
          <a:off x="1697182" y="644236"/>
          <a:ext cx="224870" cy="113760"/>
        </a:xfrm>
        <a:prstGeom prst="rect">
          <a:avLst/>
        </a:prstGeom>
        <a:ln>
          <a:noFill/>
        </a:ln>
      </xdr:spPr>
    </xdr:pic>
    <xdr:clientData/>
  </xdr:twoCellAnchor>
  <xdr:twoCellAnchor editAs="oneCell">
    <xdr:from>
      <xdr:col>1</xdr:col>
      <xdr:colOff>831273</xdr:colOff>
      <xdr:row>9</xdr:row>
      <xdr:rowOff>34636</xdr:rowOff>
    </xdr:from>
    <xdr:to>
      <xdr:col>1</xdr:col>
      <xdr:colOff>1056143</xdr:colOff>
      <xdr:row>9</xdr:row>
      <xdr:rowOff>183186</xdr:rowOff>
    </xdr:to>
    <xdr:pic>
      <xdr:nvPicPr>
        <xdr:cNvPr id="13" name="Picture 9">
          <a:extLst>
            <a:ext uri="{FF2B5EF4-FFF2-40B4-BE49-F238E27FC236}">
              <a16:creationId xmlns:a16="http://schemas.microsoft.com/office/drawing/2014/main" id="{00000000-0008-0000-1500-00000D000000}"/>
            </a:ext>
          </a:extLst>
        </xdr:cNvPr>
        <xdr:cNvPicPr/>
      </xdr:nvPicPr>
      <xdr:blipFill>
        <a:blip xmlns:r="http://schemas.openxmlformats.org/officeDocument/2006/relationships" r:embed="rId9"/>
        <a:stretch/>
      </xdr:blipFill>
      <xdr:spPr>
        <a:xfrm>
          <a:off x="1759528" y="2043545"/>
          <a:ext cx="224870" cy="148550"/>
        </a:xfrm>
        <a:prstGeom prst="rect">
          <a:avLst/>
        </a:prstGeom>
        <a:ln>
          <a:noFill/>
        </a:ln>
      </xdr:spPr>
    </xdr:pic>
    <xdr:clientData/>
  </xdr:twoCellAnchor>
  <xdr:twoCellAnchor editAs="oneCell">
    <xdr:from>
      <xdr:col>1</xdr:col>
      <xdr:colOff>678873</xdr:colOff>
      <xdr:row>10</xdr:row>
      <xdr:rowOff>41564</xdr:rowOff>
    </xdr:from>
    <xdr:to>
      <xdr:col>1</xdr:col>
      <xdr:colOff>903743</xdr:colOff>
      <xdr:row>10</xdr:row>
      <xdr:rowOff>174044</xdr:rowOff>
    </xdr:to>
    <xdr:pic>
      <xdr:nvPicPr>
        <xdr:cNvPr id="14" name="Picture 10">
          <a:extLst>
            <a:ext uri="{FF2B5EF4-FFF2-40B4-BE49-F238E27FC236}">
              <a16:creationId xmlns:a16="http://schemas.microsoft.com/office/drawing/2014/main" id="{00000000-0008-0000-1500-00000E000000}"/>
            </a:ext>
          </a:extLst>
        </xdr:cNvPr>
        <xdr:cNvPicPr/>
      </xdr:nvPicPr>
      <xdr:blipFill>
        <a:blip xmlns:r="http://schemas.openxmlformats.org/officeDocument/2006/relationships" r:embed="rId10"/>
        <a:stretch/>
      </xdr:blipFill>
      <xdr:spPr>
        <a:xfrm>
          <a:off x="1607128" y="2251364"/>
          <a:ext cx="224870" cy="132480"/>
        </a:xfrm>
        <a:prstGeom prst="rect">
          <a:avLst/>
        </a:prstGeom>
        <a:ln>
          <a:noFill/>
        </a:ln>
      </xdr:spPr>
    </xdr:pic>
    <xdr:clientData/>
  </xdr:twoCellAnchor>
  <xdr:twoCellAnchor editAs="oneCell">
    <xdr:from>
      <xdr:col>1</xdr:col>
      <xdr:colOff>1274618</xdr:colOff>
      <xdr:row>11</xdr:row>
      <xdr:rowOff>48491</xdr:rowOff>
    </xdr:from>
    <xdr:to>
      <xdr:col>1</xdr:col>
      <xdr:colOff>1499488</xdr:colOff>
      <xdr:row>12</xdr:row>
      <xdr:rowOff>768</xdr:rowOff>
    </xdr:to>
    <xdr:pic>
      <xdr:nvPicPr>
        <xdr:cNvPr id="15" name="Picture 11">
          <a:extLst>
            <a:ext uri="{FF2B5EF4-FFF2-40B4-BE49-F238E27FC236}">
              <a16:creationId xmlns:a16="http://schemas.microsoft.com/office/drawing/2014/main" id="{00000000-0008-0000-1500-00000F000000}"/>
            </a:ext>
          </a:extLst>
        </xdr:cNvPr>
        <xdr:cNvPicPr/>
      </xdr:nvPicPr>
      <xdr:blipFill>
        <a:blip xmlns:r="http://schemas.openxmlformats.org/officeDocument/2006/relationships" r:embed="rId11"/>
        <a:stretch/>
      </xdr:blipFill>
      <xdr:spPr>
        <a:xfrm>
          <a:off x="2202873" y="2459182"/>
          <a:ext cx="224870" cy="148550"/>
        </a:xfrm>
        <a:prstGeom prst="rect">
          <a:avLst/>
        </a:prstGeom>
        <a:ln>
          <a:noFill/>
        </a:ln>
      </xdr:spPr>
    </xdr:pic>
    <xdr:clientData/>
  </xdr:twoCellAnchor>
  <xdr:twoCellAnchor editAs="oneCell">
    <xdr:from>
      <xdr:col>1</xdr:col>
      <xdr:colOff>665018</xdr:colOff>
      <xdr:row>12</xdr:row>
      <xdr:rowOff>48491</xdr:rowOff>
    </xdr:from>
    <xdr:to>
      <xdr:col>1</xdr:col>
      <xdr:colOff>889888</xdr:colOff>
      <xdr:row>12</xdr:row>
      <xdr:rowOff>162251</xdr:rowOff>
    </xdr:to>
    <xdr:pic>
      <xdr:nvPicPr>
        <xdr:cNvPr id="16" name="Picture 12">
          <a:extLst>
            <a:ext uri="{FF2B5EF4-FFF2-40B4-BE49-F238E27FC236}">
              <a16:creationId xmlns:a16="http://schemas.microsoft.com/office/drawing/2014/main" id="{00000000-0008-0000-1500-000010000000}"/>
            </a:ext>
          </a:extLst>
        </xdr:cNvPr>
        <xdr:cNvPicPr/>
      </xdr:nvPicPr>
      <xdr:blipFill>
        <a:blip xmlns:r="http://schemas.openxmlformats.org/officeDocument/2006/relationships" r:embed="rId12"/>
        <a:stretch/>
      </xdr:blipFill>
      <xdr:spPr>
        <a:xfrm>
          <a:off x="1593273" y="2660073"/>
          <a:ext cx="224870" cy="113760"/>
        </a:xfrm>
        <a:prstGeom prst="rect">
          <a:avLst/>
        </a:prstGeom>
        <a:ln>
          <a:noFill/>
        </a:ln>
      </xdr:spPr>
    </xdr:pic>
    <xdr:clientData/>
  </xdr:twoCellAnchor>
  <xdr:twoCellAnchor editAs="oneCell">
    <xdr:from>
      <xdr:col>1</xdr:col>
      <xdr:colOff>949036</xdr:colOff>
      <xdr:row>13</xdr:row>
      <xdr:rowOff>34637</xdr:rowOff>
    </xdr:from>
    <xdr:to>
      <xdr:col>1</xdr:col>
      <xdr:colOff>1173906</xdr:colOff>
      <xdr:row>13</xdr:row>
      <xdr:rowOff>148397</xdr:rowOff>
    </xdr:to>
    <xdr:pic>
      <xdr:nvPicPr>
        <xdr:cNvPr id="17" name="Picture 13">
          <a:extLst>
            <a:ext uri="{FF2B5EF4-FFF2-40B4-BE49-F238E27FC236}">
              <a16:creationId xmlns:a16="http://schemas.microsoft.com/office/drawing/2014/main" id="{00000000-0008-0000-1500-000011000000}"/>
            </a:ext>
          </a:extLst>
        </xdr:cNvPr>
        <xdr:cNvPicPr/>
      </xdr:nvPicPr>
      <xdr:blipFill>
        <a:blip xmlns:r="http://schemas.openxmlformats.org/officeDocument/2006/relationships" r:embed="rId13"/>
        <a:stretch/>
      </xdr:blipFill>
      <xdr:spPr>
        <a:xfrm>
          <a:off x="1877291" y="2847110"/>
          <a:ext cx="224870" cy="113760"/>
        </a:xfrm>
        <a:prstGeom prst="rect">
          <a:avLst/>
        </a:prstGeom>
        <a:ln>
          <a:noFill/>
        </a:ln>
      </xdr:spPr>
    </xdr:pic>
    <xdr:clientData/>
  </xdr:twoCellAnchor>
  <xdr:twoCellAnchor editAs="oneCell">
    <xdr:from>
      <xdr:col>1</xdr:col>
      <xdr:colOff>907473</xdr:colOff>
      <xdr:row>14</xdr:row>
      <xdr:rowOff>13854</xdr:rowOff>
    </xdr:from>
    <xdr:to>
      <xdr:col>1</xdr:col>
      <xdr:colOff>1132343</xdr:colOff>
      <xdr:row>14</xdr:row>
      <xdr:rowOff>162404</xdr:rowOff>
    </xdr:to>
    <xdr:pic>
      <xdr:nvPicPr>
        <xdr:cNvPr id="18" name="Picture 14">
          <a:extLst>
            <a:ext uri="{FF2B5EF4-FFF2-40B4-BE49-F238E27FC236}">
              <a16:creationId xmlns:a16="http://schemas.microsoft.com/office/drawing/2014/main" id="{00000000-0008-0000-1500-000012000000}"/>
            </a:ext>
          </a:extLst>
        </xdr:cNvPr>
        <xdr:cNvPicPr/>
      </xdr:nvPicPr>
      <xdr:blipFill>
        <a:blip xmlns:r="http://schemas.openxmlformats.org/officeDocument/2006/relationships" r:embed="rId14"/>
        <a:stretch/>
      </xdr:blipFill>
      <xdr:spPr>
        <a:xfrm>
          <a:off x="1835728" y="3027218"/>
          <a:ext cx="224870" cy="148550"/>
        </a:xfrm>
        <a:prstGeom prst="rect">
          <a:avLst/>
        </a:prstGeom>
        <a:ln>
          <a:noFill/>
        </a:ln>
      </xdr:spPr>
    </xdr:pic>
    <xdr:clientData/>
  </xdr:twoCellAnchor>
  <xdr:twoCellAnchor editAs="oneCell">
    <xdr:from>
      <xdr:col>1</xdr:col>
      <xdr:colOff>921327</xdr:colOff>
      <xdr:row>15</xdr:row>
      <xdr:rowOff>41564</xdr:rowOff>
    </xdr:from>
    <xdr:to>
      <xdr:col>1</xdr:col>
      <xdr:colOff>1146197</xdr:colOff>
      <xdr:row>15</xdr:row>
      <xdr:rowOff>174044</xdr:rowOff>
    </xdr:to>
    <xdr:pic>
      <xdr:nvPicPr>
        <xdr:cNvPr id="19" name="Picture 15">
          <a:extLst>
            <a:ext uri="{FF2B5EF4-FFF2-40B4-BE49-F238E27FC236}">
              <a16:creationId xmlns:a16="http://schemas.microsoft.com/office/drawing/2014/main" id="{00000000-0008-0000-1500-000013000000}"/>
            </a:ext>
          </a:extLst>
        </xdr:cNvPr>
        <xdr:cNvPicPr/>
      </xdr:nvPicPr>
      <xdr:blipFill>
        <a:blip xmlns:r="http://schemas.openxmlformats.org/officeDocument/2006/relationships" r:embed="rId15"/>
        <a:stretch/>
      </xdr:blipFill>
      <xdr:spPr>
        <a:xfrm>
          <a:off x="1849582" y="3255819"/>
          <a:ext cx="224870" cy="132480"/>
        </a:xfrm>
        <a:prstGeom prst="rect">
          <a:avLst/>
        </a:prstGeom>
        <a:ln>
          <a:noFill/>
        </a:ln>
      </xdr:spPr>
    </xdr:pic>
    <xdr:clientData/>
  </xdr:twoCellAnchor>
  <xdr:twoCellAnchor editAs="oneCell">
    <xdr:from>
      <xdr:col>1</xdr:col>
      <xdr:colOff>692727</xdr:colOff>
      <xdr:row>16</xdr:row>
      <xdr:rowOff>34637</xdr:rowOff>
    </xdr:from>
    <xdr:to>
      <xdr:col>1</xdr:col>
      <xdr:colOff>898517</xdr:colOff>
      <xdr:row>16</xdr:row>
      <xdr:rowOff>183187</xdr:rowOff>
    </xdr:to>
    <xdr:pic>
      <xdr:nvPicPr>
        <xdr:cNvPr id="20" name="Picture 16">
          <a:extLst>
            <a:ext uri="{FF2B5EF4-FFF2-40B4-BE49-F238E27FC236}">
              <a16:creationId xmlns:a16="http://schemas.microsoft.com/office/drawing/2014/main" id="{00000000-0008-0000-1500-000014000000}"/>
            </a:ext>
          </a:extLst>
        </xdr:cNvPr>
        <xdr:cNvPicPr/>
      </xdr:nvPicPr>
      <xdr:blipFill>
        <a:blip xmlns:r="http://schemas.openxmlformats.org/officeDocument/2006/relationships" r:embed="rId16"/>
        <a:stretch/>
      </xdr:blipFill>
      <xdr:spPr>
        <a:xfrm>
          <a:off x="1620982" y="3449782"/>
          <a:ext cx="205790" cy="148550"/>
        </a:xfrm>
        <a:prstGeom prst="rect">
          <a:avLst/>
        </a:prstGeom>
        <a:ln>
          <a:noFill/>
        </a:ln>
      </xdr:spPr>
    </xdr:pic>
    <xdr:clientData/>
  </xdr:twoCellAnchor>
  <xdr:twoCellAnchor editAs="oneCell">
    <xdr:from>
      <xdr:col>1</xdr:col>
      <xdr:colOff>872836</xdr:colOff>
      <xdr:row>17</xdr:row>
      <xdr:rowOff>13854</xdr:rowOff>
    </xdr:from>
    <xdr:to>
      <xdr:col>1</xdr:col>
      <xdr:colOff>1097706</xdr:colOff>
      <xdr:row>17</xdr:row>
      <xdr:rowOff>162404</xdr:rowOff>
    </xdr:to>
    <xdr:pic>
      <xdr:nvPicPr>
        <xdr:cNvPr id="21" name="Picture 17">
          <a:extLst>
            <a:ext uri="{FF2B5EF4-FFF2-40B4-BE49-F238E27FC236}">
              <a16:creationId xmlns:a16="http://schemas.microsoft.com/office/drawing/2014/main" id="{00000000-0008-0000-1500-000015000000}"/>
            </a:ext>
          </a:extLst>
        </xdr:cNvPr>
        <xdr:cNvPicPr/>
      </xdr:nvPicPr>
      <xdr:blipFill>
        <a:blip xmlns:r="http://schemas.openxmlformats.org/officeDocument/2006/relationships" r:embed="rId17"/>
        <a:stretch/>
      </xdr:blipFill>
      <xdr:spPr>
        <a:xfrm>
          <a:off x="1801091" y="3629890"/>
          <a:ext cx="224870" cy="148550"/>
        </a:xfrm>
        <a:prstGeom prst="rect">
          <a:avLst/>
        </a:prstGeom>
        <a:ln>
          <a:noFill/>
        </a:ln>
      </xdr:spPr>
    </xdr:pic>
    <xdr:clientData/>
  </xdr:twoCellAnchor>
  <xdr:twoCellAnchor editAs="oneCell">
    <xdr:from>
      <xdr:col>1</xdr:col>
      <xdr:colOff>533400</xdr:colOff>
      <xdr:row>18</xdr:row>
      <xdr:rowOff>34636</xdr:rowOff>
    </xdr:from>
    <xdr:to>
      <xdr:col>1</xdr:col>
      <xdr:colOff>758270</xdr:colOff>
      <xdr:row>18</xdr:row>
      <xdr:rowOff>183186</xdr:rowOff>
    </xdr:to>
    <xdr:pic>
      <xdr:nvPicPr>
        <xdr:cNvPr id="22" name="Picture 18">
          <a:extLst>
            <a:ext uri="{FF2B5EF4-FFF2-40B4-BE49-F238E27FC236}">
              <a16:creationId xmlns:a16="http://schemas.microsoft.com/office/drawing/2014/main" id="{00000000-0008-0000-1500-000016000000}"/>
            </a:ext>
          </a:extLst>
        </xdr:cNvPr>
        <xdr:cNvPicPr/>
      </xdr:nvPicPr>
      <xdr:blipFill>
        <a:blip xmlns:r="http://schemas.openxmlformats.org/officeDocument/2006/relationships" r:embed="rId18"/>
        <a:stretch/>
      </xdr:blipFill>
      <xdr:spPr>
        <a:xfrm>
          <a:off x="1461655" y="3851563"/>
          <a:ext cx="224870" cy="148550"/>
        </a:xfrm>
        <a:prstGeom prst="rect">
          <a:avLst/>
        </a:prstGeom>
        <a:ln>
          <a:noFill/>
        </a:ln>
      </xdr:spPr>
    </xdr:pic>
    <xdr:clientData/>
  </xdr:twoCellAnchor>
  <xdr:twoCellAnchor editAs="oneCell">
    <xdr:from>
      <xdr:col>1</xdr:col>
      <xdr:colOff>1420091</xdr:colOff>
      <xdr:row>19</xdr:row>
      <xdr:rowOff>48491</xdr:rowOff>
    </xdr:from>
    <xdr:to>
      <xdr:col>1</xdr:col>
      <xdr:colOff>1644961</xdr:colOff>
      <xdr:row>20</xdr:row>
      <xdr:rowOff>768</xdr:rowOff>
    </xdr:to>
    <xdr:pic>
      <xdr:nvPicPr>
        <xdr:cNvPr id="23" name="Picture 19">
          <a:extLst>
            <a:ext uri="{FF2B5EF4-FFF2-40B4-BE49-F238E27FC236}">
              <a16:creationId xmlns:a16="http://schemas.microsoft.com/office/drawing/2014/main" id="{00000000-0008-0000-1500-000017000000}"/>
            </a:ext>
          </a:extLst>
        </xdr:cNvPr>
        <xdr:cNvPicPr/>
      </xdr:nvPicPr>
      <xdr:blipFill>
        <a:blip xmlns:r="http://schemas.openxmlformats.org/officeDocument/2006/relationships" r:embed="rId11"/>
        <a:stretch/>
      </xdr:blipFill>
      <xdr:spPr>
        <a:xfrm>
          <a:off x="2348346" y="4066309"/>
          <a:ext cx="224870" cy="148550"/>
        </a:xfrm>
        <a:prstGeom prst="rect">
          <a:avLst/>
        </a:prstGeom>
        <a:ln>
          <a:noFill/>
        </a:ln>
      </xdr:spPr>
    </xdr:pic>
    <xdr:clientData/>
  </xdr:twoCellAnchor>
  <xdr:twoCellAnchor editAs="oneCell">
    <xdr:from>
      <xdr:col>1</xdr:col>
      <xdr:colOff>616527</xdr:colOff>
      <xdr:row>20</xdr:row>
      <xdr:rowOff>20782</xdr:rowOff>
    </xdr:from>
    <xdr:to>
      <xdr:col>1</xdr:col>
      <xdr:colOff>841397</xdr:colOff>
      <xdr:row>20</xdr:row>
      <xdr:rowOff>169332</xdr:rowOff>
    </xdr:to>
    <xdr:pic>
      <xdr:nvPicPr>
        <xdr:cNvPr id="25" name="Picture 21">
          <a:extLst>
            <a:ext uri="{FF2B5EF4-FFF2-40B4-BE49-F238E27FC236}">
              <a16:creationId xmlns:a16="http://schemas.microsoft.com/office/drawing/2014/main" id="{00000000-0008-0000-1500-000019000000}"/>
            </a:ext>
          </a:extLst>
        </xdr:cNvPr>
        <xdr:cNvPicPr/>
      </xdr:nvPicPr>
      <xdr:blipFill>
        <a:blip xmlns:r="http://schemas.openxmlformats.org/officeDocument/2006/relationships" r:embed="rId19"/>
        <a:stretch/>
      </xdr:blipFill>
      <xdr:spPr>
        <a:xfrm>
          <a:off x="1544782" y="4239491"/>
          <a:ext cx="224870" cy="148550"/>
        </a:xfrm>
        <a:prstGeom prst="rect">
          <a:avLst/>
        </a:prstGeom>
        <a:ln>
          <a:noFill/>
        </a:ln>
      </xdr:spPr>
    </xdr:pic>
    <xdr:clientData/>
  </xdr:twoCellAnchor>
  <xdr:twoCellAnchor editAs="oneCell">
    <xdr:from>
      <xdr:col>1</xdr:col>
      <xdr:colOff>692727</xdr:colOff>
      <xdr:row>21</xdr:row>
      <xdr:rowOff>55418</xdr:rowOff>
    </xdr:from>
    <xdr:to>
      <xdr:col>1</xdr:col>
      <xdr:colOff>917597</xdr:colOff>
      <xdr:row>21</xdr:row>
      <xdr:rowOff>187898</xdr:rowOff>
    </xdr:to>
    <xdr:pic>
      <xdr:nvPicPr>
        <xdr:cNvPr id="26" name="Picture 22">
          <a:extLst>
            <a:ext uri="{FF2B5EF4-FFF2-40B4-BE49-F238E27FC236}">
              <a16:creationId xmlns:a16="http://schemas.microsoft.com/office/drawing/2014/main" id="{00000000-0008-0000-1500-00001A000000}"/>
            </a:ext>
          </a:extLst>
        </xdr:cNvPr>
        <xdr:cNvPicPr/>
      </xdr:nvPicPr>
      <xdr:blipFill>
        <a:blip xmlns:r="http://schemas.openxmlformats.org/officeDocument/2006/relationships" r:embed="rId20"/>
        <a:stretch/>
      </xdr:blipFill>
      <xdr:spPr>
        <a:xfrm>
          <a:off x="1620982" y="4475018"/>
          <a:ext cx="224870" cy="132480"/>
        </a:xfrm>
        <a:prstGeom prst="rect">
          <a:avLst/>
        </a:prstGeom>
        <a:ln>
          <a:noFill/>
        </a:ln>
      </xdr:spPr>
    </xdr:pic>
    <xdr:clientData/>
  </xdr:twoCellAnchor>
  <xdr:twoCellAnchor editAs="oneCell">
    <xdr:from>
      <xdr:col>1</xdr:col>
      <xdr:colOff>602672</xdr:colOff>
      <xdr:row>22</xdr:row>
      <xdr:rowOff>34636</xdr:rowOff>
    </xdr:from>
    <xdr:to>
      <xdr:col>1</xdr:col>
      <xdr:colOff>827542</xdr:colOff>
      <xdr:row>22</xdr:row>
      <xdr:rowOff>183186</xdr:rowOff>
    </xdr:to>
    <xdr:pic>
      <xdr:nvPicPr>
        <xdr:cNvPr id="27" name="Picture 23">
          <a:extLst>
            <a:ext uri="{FF2B5EF4-FFF2-40B4-BE49-F238E27FC236}">
              <a16:creationId xmlns:a16="http://schemas.microsoft.com/office/drawing/2014/main" id="{00000000-0008-0000-1500-00001B000000}"/>
            </a:ext>
          </a:extLst>
        </xdr:cNvPr>
        <xdr:cNvPicPr/>
      </xdr:nvPicPr>
      <xdr:blipFill>
        <a:blip xmlns:r="http://schemas.openxmlformats.org/officeDocument/2006/relationships" r:embed="rId21"/>
        <a:stretch/>
      </xdr:blipFill>
      <xdr:spPr>
        <a:xfrm>
          <a:off x="1530927" y="4655127"/>
          <a:ext cx="224870" cy="148550"/>
        </a:xfrm>
        <a:prstGeom prst="rect">
          <a:avLst/>
        </a:prstGeom>
        <a:ln>
          <a:noFill/>
        </a:ln>
      </xdr:spPr>
    </xdr:pic>
    <xdr:clientData/>
  </xdr:twoCellAnchor>
  <xdr:twoCellAnchor editAs="oneCell">
    <xdr:from>
      <xdr:col>1</xdr:col>
      <xdr:colOff>581891</xdr:colOff>
      <xdr:row>23</xdr:row>
      <xdr:rowOff>55418</xdr:rowOff>
    </xdr:from>
    <xdr:to>
      <xdr:col>1</xdr:col>
      <xdr:colOff>806761</xdr:colOff>
      <xdr:row>23</xdr:row>
      <xdr:rowOff>169178</xdr:rowOff>
    </xdr:to>
    <xdr:pic>
      <xdr:nvPicPr>
        <xdr:cNvPr id="28" name="Picture 24">
          <a:extLst>
            <a:ext uri="{FF2B5EF4-FFF2-40B4-BE49-F238E27FC236}">
              <a16:creationId xmlns:a16="http://schemas.microsoft.com/office/drawing/2014/main" id="{00000000-0008-0000-1500-00001C000000}"/>
            </a:ext>
          </a:extLst>
        </xdr:cNvPr>
        <xdr:cNvPicPr/>
      </xdr:nvPicPr>
      <xdr:blipFill>
        <a:blip xmlns:r="http://schemas.openxmlformats.org/officeDocument/2006/relationships" r:embed="rId22"/>
        <a:stretch/>
      </xdr:blipFill>
      <xdr:spPr>
        <a:xfrm>
          <a:off x="1510146" y="4876800"/>
          <a:ext cx="224870" cy="113760"/>
        </a:xfrm>
        <a:prstGeom prst="rect">
          <a:avLst/>
        </a:prstGeom>
        <a:ln>
          <a:noFill/>
        </a:ln>
      </xdr:spPr>
    </xdr:pic>
    <xdr:clientData/>
  </xdr:twoCellAnchor>
  <xdr:twoCellAnchor editAs="oneCell">
    <xdr:from>
      <xdr:col>1</xdr:col>
      <xdr:colOff>1489364</xdr:colOff>
      <xdr:row>24</xdr:row>
      <xdr:rowOff>27710</xdr:rowOff>
    </xdr:from>
    <xdr:to>
      <xdr:col>1</xdr:col>
      <xdr:colOff>1714234</xdr:colOff>
      <xdr:row>24</xdr:row>
      <xdr:rowOff>176260</xdr:rowOff>
    </xdr:to>
    <xdr:pic>
      <xdr:nvPicPr>
        <xdr:cNvPr id="30" name="Picture 26">
          <a:extLst>
            <a:ext uri="{FF2B5EF4-FFF2-40B4-BE49-F238E27FC236}">
              <a16:creationId xmlns:a16="http://schemas.microsoft.com/office/drawing/2014/main" id="{00000000-0008-0000-1500-00001E000000}"/>
            </a:ext>
          </a:extLst>
        </xdr:cNvPr>
        <xdr:cNvPicPr/>
      </xdr:nvPicPr>
      <xdr:blipFill>
        <a:blip xmlns:r="http://schemas.openxmlformats.org/officeDocument/2006/relationships" r:embed="rId11"/>
        <a:stretch/>
      </xdr:blipFill>
      <xdr:spPr>
        <a:xfrm>
          <a:off x="2417619" y="5049983"/>
          <a:ext cx="224870" cy="148550"/>
        </a:xfrm>
        <a:prstGeom prst="rect">
          <a:avLst/>
        </a:prstGeom>
        <a:ln>
          <a:noFill/>
        </a:ln>
      </xdr:spPr>
    </xdr:pic>
    <xdr:clientData/>
  </xdr:twoCellAnchor>
  <xdr:twoCellAnchor editAs="oneCell">
    <xdr:from>
      <xdr:col>1</xdr:col>
      <xdr:colOff>651164</xdr:colOff>
      <xdr:row>25</xdr:row>
      <xdr:rowOff>34637</xdr:rowOff>
    </xdr:from>
    <xdr:to>
      <xdr:col>1</xdr:col>
      <xdr:colOff>876034</xdr:colOff>
      <xdr:row>25</xdr:row>
      <xdr:rowOff>183187</xdr:rowOff>
    </xdr:to>
    <xdr:pic>
      <xdr:nvPicPr>
        <xdr:cNvPr id="31" name="Picture 27">
          <a:extLst>
            <a:ext uri="{FF2B5EF4-FFF2-40B4-BE49-F238E27FC236}">
              <a16:creationId xmlns:a16="http://schemas.microsoft.com/office/drawing/2014/main" id="{00000000-0008-0000-1500-00001F000000}"/>
            </a:ext>
          </a:extLst>
        </xdr:cNvPr>
        <xdr:cNvPicPr/>
      </xdr:nvPicPr>
      <xdr:blipFill>
        <a:blip xmlns:r="http://schemas.openxmlformats.org/officeDocument/2006/relationships" r:embed="rId23"/>
        <a:stretch/>
      </xdr:blipFill>
      <xdr:spPr>
        <a:xfrm>
          <a:off x="1579419" y="5257801"/>
          <a:ext cx="224870" cy="148550"/>
        </a:xfrm>
        <a:prstGeom prst="rect">
          <a:avLst/>
        </a:prstGeom>
        <a:ln>
          <a:noFill/>
        </a:ln>
      </xdr:spPr>
    </xdr:pic>
    <xdr:clientData/>
  </xdr:twoCellAnchor>
  <xdr:twoCellAnchor editAs="oneCell">
    <xdr:from>
      <xdr:col>1</xdr:col>
      <xdr:colOff>651164</xdr:colOff>
      <xdr:row>26</xdr:row>
      <xdr:rowOff>41564</xdr:rowOff>
    </xdr:from>
    <xdr:to>
      <xdr:col>1</xdr:col>
      <xdr:colOff>876034</xdr:colOff>
      <xdr:row>26</xdr:row>
      <xdr:rowOff>190114</xdr:rowOff>
    </xdr:to>
    <xdr:pic>
      <xdr:nvPicPr>
        <xdr:cNvPr id="32" name="Picture 28">
          <a:extLst>
            <a:ext uri="{FF2B5EF4-FFF2-40B4-BE49-F238E27FC236}">
              <a16:creationId xmlns:a16="http://schemas.microsoft.com/office/drawing/2014/main" id="{00000000-0008-0000-1500-000020000000}"/>
            </a:ext>
          </a:extLst>
        </xdr:cNvPr>
        <xdr:cNvPicPr/>
      </xdr:nvPicPr>
      <xdr:blipFill>
        <a:blip xmlns:r="http://schemas.openxmlformats.org/officeDocument/2006/relationships" r:embed="rId24"/>
        <a:stretch/>
      </xdr:blipFill>
      <xdr:spPr>
        <a:xfrm>
          <a:off x="1579419" y="5465619"/>
          <a:ext cx="224870" cy="148550"/>
        </a:xfrm>
        <a:prstGeom prst="rect">
          <a:avLst/>
        </a:prstGeom>
        <a:ln>
          <a:noFill/>
        </a:ln>
      </xdr:spPr>
    </xdr:pic>
    <xdr:clientData/>
  </xdr:twoCellAnchor>
  <xdr:twoCellAnchor editAs="oneCell">
    <xdr:from>
      <xdr:col>1</xdr:col>
      <xdr:colOff>595745</xdr:colOff>
      <xdr:row>27</xdr:row>
      <xdr:rowOff>34636</xdr:rowOff>
    </xdr:from>
    <xdr:to>
      <xdr:col>1</xdr:col>
      <xdr:colOff>820615</xdr:colOff>
      <xdr:row>27</xdr:row>
      <xdr:rowOff>167116</xdr:rowOff>
    </xdr:to>
    <xdr:pic>
      <xdr:nvPicPr>
        <xdr:cNvPr id="33" name="Picture 29">
          <a:extLst>
            <a:ext uri="{FF2B5EF4-FFF2-40B4-BE49-F238E27FC236}">
              <a16:creationId xmlns:a16="http://schemas.microsoft.com/office/drawing/2014/main" id="{00000000-0008-0000-1500-000021000000}"/>
            </a:ext>
          </a:extLst>
        </xdr:cNvPr>
        <xdr:cNvPicPr/>
      </xdr:nvPicPr>
      <xdr:blipFill>
        <a:blip xmlns:r="http://schemas.openxmlformats.org/officeDocument/2006/relationships" r:embed="rId25"/>
        <a:stretch/>
      </xdr:blipFill>
      <xdr:spPr>
        <a:xfrm>
          <a:off x="1524000" y="5659581"/>
          <a:ext cx="224870" cy="132480"/>
        </a:xfrm>
        <a:prstGeom prst="rect">
          <a:avLst/>
        </a:prstGeom>
        <a:ln>
          <a:noFill/>
        </a:ln>
      </xdr:spPr>
    </xdr:pic>
    <xdr:clientData/>
  </xdr:twoCellAnchor>
  <xdr:twoCellAnchor editAs="oneCell">
    <xdr:from>
      <xdr:col>1</xdr:col>
      <xdr:colOff>1503218</xdr:colOff>
      <xdr:row>29</xdr:row>
      <xdr:rowOff>34637</xdr:rowOff>
    </xdr:from>
    <xdr:to>
      <xdr:col>1</xdr:col>
      <xdr:colOff>1728088</xdr:colOff>
      <xdr:row>29</xdr:row>
      <xdr:rowOff>148397</xdr:rowOff>
    </xdr:to>
    <xdr:pic>
      <xdr:nvPicPr>
        <xdr:cNvPr id="34" name="Picture 30">
          <a:extLst>
            <a:ext uri="{FF2B5EF4-FFF2-40B4-BE49-F238E27FC236}">
              <a16:creationId xmlns:a16="http://schemas.microsoft.com/office/drawing/2014/main" id="{00000000-0008-0000-1500-000022000000}"/>
            </a:ext>
          </a:extLst>
        </xdr:cNvPr>
        <xdr:cNvPicPr/>
      </xdr:nvPicPr>
      <xdr:blipFill>
        <a:blip xmlns:r="http://schemas.openxmlformats.org/officeDocument/2006/relationships" r:embed="rId26"/>
        <a:stretch/>
      </xdr:blipFill>
      <xdr:spPr>
        <a:xfrm>
          <a:off x="2431473" y="6061364"/>
          <a:ext cx="224870" cy="113760"/>
        </a:xfrm>
        <a:prstGeom prst="rect">
          <a:avLst/>
        </a:prstGeom>
        <a:ln>
          <a:noFill/>
        </a:ln>
      </xdr:spPr>
    </xdr:pic>
    <xdr:clientData/>
  </xdr:twoCellAnchor>
  <xdr:twoCellAnchor editAs="oneCell">
    <xdr:from>
      <xdr:col>1</xdr:col>
      <xdr:colOff>1170709</xdr:colOff>
      <xdr:row>28</xdr:row>
      <xdr:rowOff>41563</xdr:rowOff>
    </xdr:from>
    <xdr:to>
      <xdr:col>1</xdr:col>
      <xdr:colOff>1395579</xdr:colOff>
      <xdr:row>28</xdr:row>
      <xdr:rowOff>155323</xdr:rowOff>
    </xdr:to>
    <xdr:pic>
      <xdr:nvPicPr>
        <xdr:cNvPr id="35" name="Picture 31">
          <a:extLst>
            <a:ext uri="{FF2B5EF4-FFF2-40B4-BE49-F238E27FC236}">
              <a16:creationId xmlns:a16="http://schemas.microsoft.com/office/drawing/2014/main" id="{00000000-0008-0000-1500-000023000000}"/>
            </a:ext>
          </a:extLst>
        </xdr:cNvPr>
        <xdr:cNvPicPr/>
      </xdr:nvPicPr>
      <xdr:blipFill>
        <a:blip xmlns:r="http://schemas.openxmlformats.org/officeDocument/2006/relationships" r:embed="rId26"/>
        <a:stretch/>
      </xdr:blipFill>
      <xdr:spPr>
        <a:xfrm>
          <a:off x="2098964" y="5867399"/>
          <a:ext cx="224870" cy="113760"/>
        </a:xfrm>
        <a:prstGeom prst="rect">
          <a:avLst/>
        </a:prstGeom>
        <a:ln>
          <a:noFill/>
        </a:ln>
      </xdr:spPr>
    </xdr:pic>
    <xdr:clientData/>
  </xdr:twoCellAnchor>
  <xdr:twoCellAnchor editAs="oneCell">
    <xdr:from>
      <xdr:col>1</xdr:col>
      <xdr:colOff>540328</xdr:colOff>
      <xdr:row>31</xdr:row>
      <xdr:rowOff>27709</xdr:rowOff>
    </xdr:from>
    <xdr:to>
      <xdr:col>1</xdr:col>
      <xdr:colOff>765198</xdr:colOff>
      <xdr:row>31</xdr:row>
      <xdr:rowOff>176259</xdr:rowOff>
    </xdr:to>
    <xdr:pic>
      <xdr:nvPicPr>
        <xdr:cNvPr id="36" name="Picture 32">
          <a:extLst>
            <a:ext uri="{FF2B5EF4-FFF2-40B4-BE49-F238E27FC236}">
              <a16:creationId xmlns:a16="http://schemas.microsoft.com/office/drawing/2014/main" id="{00000000-0008-0000-1500-000024000000}"/>
            </a:ext>
          </a:extLst>
        </xdr:cNvPr>
        <xdr:cNvPicPr/>
      </xdr:nvPicPr>
      <xdr:blipFill>
        <a:blip xmlns:r="http://schemas.openxmlformats.org/officeDocument/2006/relationships" r:embed="rId27"/>
        <a:stretch/>
      </xdr:blipFill>
      <xdr:spPr>
        <a:xfrm>
          <a:off x="1468583" y="6456218"/>
          <a:ext cx="224870" cy="148550"/>
        </a:xfrm>
        <a:prstGeom prst="rect">
          <a:avLst/>
        </a:prstGeom>
        <a:ln>
          <a:noFill/>
        </a:ln>
      </xdr:spPr>
    </xdr:pic>
    <xdr:clientData/>
  </xdr:twoCellAnchor>
  <xdr:twoCellAnchor editAs="oneCell">
    <xdr:from>
      <xdr:col>1</xdr:col>
      <xdr:colOff>602672</xdr:colOff>
      <xdr:row>30</xdr:row>
      <xdr:rowOff>27709</xdr:rowOff>
    </xdr:from>
    <xdr:to>
      <xdr:col>1</xdr:col>
      <xdr:colOff>827542</xdr:colOff>
      <xdr:row>30</xdr:row>
      <xdr:rowOff>176259</xdr:rowOff>
    </xdr:to>
    <xdr:pic>
      <xdr:nvPicPr>
        <xdr:cNvPr id="37" name="Picture 33">
          <a:extLst>
            <a:ext uri="{FF2B5EF4-FFF2-40B4-BE49-F238E27FC236}">
              <a16:creationId xmlns:a16="http://schemas.microsoft.com/office/drawing/2014/main" id="{00000000-0008-0000-1500-000025000000}"/>
            </a:ext>
          </a:extLst>
        </xdr:cNvPr>
        <xdr:cNvPicPr/>
      </xdr:nvPicPr>
      <xdr:blipFill>
        <a:blip xmlns:r="http://schemas.openxmlformats.org/officeDocument/2006/relationships" r:embed="rId28"/>
        <a:stretch/>
      </xdr:blipFill>
      <xdr:spPr>
        <a:xfrm>
          <a:off x="1530927" y="6255327"/>
          <a:ext cx="224870" cy="148550"/>
        </a:xfrm>
        <a:prstGeom prst="rect">
          <a:avLst/>
        </a:prstGeom>
        <a:ln>
          <a:noFill/>
        </a:ln>
      </xdr:spPr>
    </xdr:pic>
    <xdr:clientData/>
  </xdr:twoCellAnchor>
  <xdr:twoCellAnchor editAs="oneCell">
    <xdr:from>
      <xdr:col>1</xdr:col>
      <xdr:colOff>762000</xdr:colOff>
      <xdr:row>32</xdr:row>
      <xdr:rowOff>34637</xdr:rowOff>
    </xdr:from>
    <xdr:to>
      <xdr:col>1</xdr:col>
      <xdr:colOff>986870</xdr:colOff>
      <xdr:row>32</xdr:row>
      <xdr:rowOff>148397</xdr:rowOff>
    </xdr:to>
    <xdr:pic>
      <xdr:nvPicPr>
        <xdr:cNvPr id="38" name="Picture 34">
          <a:extLst>
            <a:ext uri="{FF2B5EF4-FFF2-40B4-BE49-F238E27FC236}">
              <a16:creationId xmlns:a16="http://schemas.microsoft.com/office/drawing/2014/main" id="{00000000-0008-0000-1500-000026000000}"/>
            </a:ext>
          </a:extLst>
        </xdr:cNvPr>
        <xdr:cNvPicPr/>
      </xdr:nvPicPr>
      <xdr:blipFill>
        <a:blip xmlns:r="http://schemas.openxmlformats.org/officeDocument/2006/relationships" r:embed="rId29"/>
        <a:stretch/>
      </xdr:blipFill>
      <xdr:spPr>
        <a:xfrm>
          <a:off x="1690255" y="6664037"/>
          <a:ext cx="224870" cy="113760"/>
        </a:xfrm>
        <a:prstGeom prst="rect">
          <a:avLst/>
        </a:prstGeom>
        <a:ln>
          <a:noFill/>
        </a:ln>
      </xdr:spPr>
    </xdr:pic>
    <xdr:clientData/>
  </xdr:twoCellAnchor>
  <xdr:twoCellAnchor editAs="oneCell">
    <xdr:from>
      <xdr:col>1</xdr:col>
      <xdr:colOff>1655619</xdr:colOff>
      <xdr:row>33</xdr:row>
      <xdr:rowOff>62346</xdr:rowOff>
    </xdr:from>
    <xdr:to>
      <xdr:col>1</xdr:col>
      <xdr:colOff>1880489</xdr:colOff>
      <xdr:row>33</xdr:row>
      <xdr:rowOff>176106</xdr:rowOff>
    </xdr:to>
    <xdr:pic>
      <xdr:nvPicPr>
        <xdr:cNvPr id="40" name="Picture 36">
          <a:extLst>
            <a:ext uri="{FF2B5EF4-FFF2-40B4-BE49-F238E27FC236}">
              <a16:creationId xmlns:a16="http://schemas.microsoft.com/office/drawing/2014/main" id="{00000000-0008-0000-1500-000028000000}"/>
            </a:ext>
          </a:extLst>
        </xdr:cNvPr>
        <xdr:cNvPicPr/>
      </xdr:nvPicPr>
      <xdr:blipFill>
        <a:blip xmlns:r="http://schemas.openxmlformats.org/officeDocument/2006/relationships" r:embed="rId30"/>
        <a:stretch/>
      </xdr:blipFill>
      <xdr:spPr>
        <a:xfrm>
          <a:off x="2583874" y="6892637"/>
          <a:ext cx="224870" cy="113760"/>
        </a:xfrm>
        <a:prstGeom prst="rect">
          <a:avLst/>
        </a:prstGeom>
        <a:ln>
          <a:noFill/>
        </a:ln>
      </xdr:spPr>
    </xdr:pic>
    <xdr:clientData/>
  </xdr:twoCellAnchor>
  <xdr:twoCellAnchor editAs="oneCell">
    <xdr:from>
      <xdr:col>1</xdr:col>
      <xdr:colOff>748146</xdr:colOff>
      <xdr:row>34</xdr:row>
      <xdr:rowOff>34637</xdr:rowOff>
    </xdr:from>
    <xdr:to>
      <xdr:col>1</xdr:col>
      <xdr:colOff>937866</xdr:colOff>
      <xdr:row>34</xdr:row>
      <xdr:rowOff>183187</xdr:rowOff>
    </xdr:to>
    <xdr:pic>
      <xdr:nvPicPr>
        <xdr:cNvPr id="41" name="Picture 37">
          <a:extLst>
            <a:ext uri="{FF2B5EF4-FFF2-40B4-BE49-F238E27FC236}">
              <a16:creationId xmlns:a16="http://schemas.microsoft.com/office/drawing/2014/main" id="{00000000-0008-0000-1500-000029000000}"/>
            </a:ext>
          </a:extLst>
        </xdr:cNvPr>
        <xdr:cNvPicPr/>
      </xdr:nvPicPr>
      <xdr:blipFill>
        <a:blip xmlns:r="http://schemas.openxmlformats.org/officeDocument/2006/relationships" r:embed="rId31"/>
        <a:stretch/>
      </xdr:blipFill>
      <xdr:spPr>
        <a:xfrm>
          <a:off x="1676401" y="7065819"/>
          <a:ext cx="189720" cy="148550"/>
        </a:xfrm>
        <a:prstGeom prst="rect">
          <a:avLst/>
        </a:prstGeom>
        <a:ln>
          <a:noFill/>
        </a:ln>
      </xdr:spPr>
    </xdr:pic>
    <xdr:clientData/>
  </xdr:twoCellAnchor>
  <xdr:twoCellAnchor editAs="oneCell">
    <xdr:from>
      <xdr:col>1</xdr:col>
      <xdr:colOff>665018</xdr:colOff>
      <xdr:row>35</xdr:row>
      <xdr:rowOff>20782</xdr:rowOff>
    </xdr:from>
    <xdr:to>
      <xdr:col>1</xdr:col>
      <xdr:colOff>889888</xdr:colOff>
      <xdr:row>35</xdr:row>
      <xdr:rowOff>169332</xdr:rowOff>
    </xdr:to>
    <xdr:pic>
      <xdr:nvPicPr>
        <xdr:cNvPr id="42" name="Picture 38">
          <a:extLst>
            <a:ext uri="{FF2B5EF4-FFF2-40B4-BE49-F238E27FC236}">
              <a16:creationId xmlns:a16="http://schemas.microsoft.com/office/drawing/2014/main" id="{00000000-0008-0000-1500-00002A000000}"/>
            </a:ext>
          </a:extLst>
        </xdr:cNvPr>
        <xdr:cNvPicPr/>
      </xdr:nvPicPr>
      <xdr:blipFill>
        <a:blip xmlns:r="http://schemas.openxmlformats.org/officeDocument/2006/relationships" r:embed="rId32"/>
        <a:stretch/>
      </xdr:blipFill>
      <xdr:spPr>
        <a:xfrm>
          <a:off x="1593273" y="7252855"/>
          <a:ext cx="224870" cy="148550"/>
        </a:xfrm>
        <a:prstGeom prst="rect">
          <a:avLst/>
        </a:prstGeom>
        <a:ln>
          <a:noFill/>
        </a:ln>
      </xdr:spPr>
    </xdr:pic>
    <xdr:clientData/>
  </xdr:twoCellAnchor>
  <xdr:twoCellAnchor editAs="oneCell">
    <xdr:from>
      <xdr:col>1</xdr:col>
      <xdr:colOff>1316181</xdr:colOff>
      <xdr:row>36</xdr:row>
      <xdr:rowOff>34637</xdr:rowOff>
    </xdr:from>
    <xdr:to>
      <xdr:col>1</xdr:col>
      <xdr:colOff>1541051</xdr:colOff>
      <xdr:row>36</xdr:row>
      <xdr:rowOff>183187</xdr:rowOff>
    </xdr:to>
    <xdr:pic>
      <xdr:nvPicPr>
        <xdr:cNvPr id="44" name="Picture 40">
          <a:extLst>
            <a:ext uri="{FF2B5EF4-FFF2-40B4-BE49-F238E27FC236}">
              <a16:creationId xmlns:a16="http://schemas.microsoft.com/office/drawing/2014/main" id="{00000000-0008-0000-1500-00002C000000}"/>
            </a:ext>
          </a:extLst>
        </xdr:cNvPr>
        <xdr:cNvPicPr/>
      </xdr:nvPicPr>
      <xdr:blipFill>
        <a:blip xmlns:r="http://schemas.openxmlformats.org/officeDocument/2006/relationships" r:embed="rId11"/>
        <a:stretch/>
      </xdr:blipFill>
      <xdr:spPr>
        <a:xfrm>
          <a:off x="2244436" y="7467601"/>
          <a:ext cx="224870" cy="148550"/>
        </a:xfrm>
        <a:prstGeom prst="rect">
          <a:avLst/>
        </a:prstGeom>
        <a:ln>
          <a:noFill/>
        </a:ln>
      </xdr:spPr>
    </xdr:pic>
    <xdr:clientData/>
  </xdr:twoCellAnchor>
  <xdr:twoCellAnchor editAs="oneCell">
    <xdr:from>
      <xdr:col>1</xdr:col>
      <xdr:colOff>1343890</xdr:colOff>
      <xdr:row>37</xdr:row>
      <xdr:rowOff>6928</xdr:rowOff>
    </xdr:from>
    <xdr:to>
      <xdr:col>1</xdr:col>
      <xdr:colOff>1568760</xdr:colOff>
      <xdr:row>37</xdr:row>
      <xdr:rowOff>155478</xdr:rowOff>
    </xdr:to>
    <xdr:pic>
      <xdr:nvPicPr>
        <xdr:cNvPr id="46" name="Picture 42">
          <a:extLst>
            <a:ext uri="{FF2B5EF4-FFF2-40B4-BE49-F238E27FC236}">
              <a16:creationId xmlns:a16="http://schemas.microsoft.com/office/drawing/2014/main" id="{00000000-0008-0000-1500-00002E000000}"/>
            </a:ext>
          </a:extLst>
        </xdr:cNvPr>
        <xdr:cNvPicPr/>
      </xdr:nvPicPr>
      <xdr:blipFill>
        <a:blip xmlns:r="http://schemas.openxmlformats.org/officeDocument/2006/relationships" r:embed="rId11"/>
        <a:stretch/>
      </xdr:blipFill>
      <xdr:spPr>
        <a:xfrm>
          <a:off x="2272145" y="7640783"/>
          <a:ext cx="224870" cy="148550"/>
        </a:xfrm>
        <a:prstGeom prst="rect">
          <a:avLst/>
        </a:prstGeom>
        <a:ln>
          <a:noFill/>
        </a:ln>
      </xdr:spPr>
    </xdr:pic>
    <xdr:clientData/>
  </xdr:twoCellAnchor>
  <xdr:twoCellAnchor editAs="oneCell">
    <xdr:from>
      <xdr:col>1</xdr:col>
      <xdr:colOff>692727</xdr:colOff>
      <xdr:row>38</xdr:row>
      <xdr:rowOff>41564</xdr:rowOff>
    </xdr:from>
    <xdr:to>
      <xdr:col>1</xdr:col>
      <xdr:colOff>917597</xdr:colOff>
      <xdr:row>38</xdr:row>
      <xdr:rowOff>190114</xdr:rowOff>
    </xdr:to>
    <xdr:pic>
      <xdr:nvPicPr>
        <xdr:cNvPr id="47" name="Picture 43">
          <a:extLst>
            <a:ext uri="{FF2B5EF4-FFF2-40B4-BE49-F238E27FC236}">
              <a16:creationId xmlns:a16="http://schemas.microsoft.com/office/drawing/2014/main" id="{00000000-0008-0000-1500-00002F000000}"/>
            </a:ext>
          </a:extLst>
        </xdr:cNvPr>
        <xdr:cNvPicPr/>
      </xdr:nvPicPr>
      <xdr:blipFill>
        <a:blip xmlns:r="http://schemas.openxmlformats.org/officeDocument/2006/relationships" r:embed="rId33"/>
        <a:stretch/>
      </xdr:blipFill>
      <xdr:spPr>
        <a:xfrm>
          <a:off x="1620982" y="7876309"/>
          <a:ext cx="224870" cy="148550"/>
        </a:xfrm>
        <a:prstGeom prst="rect">
          <a:avLst/>
        </a:prstGeom>
        <a:ln>
          <a:noFill/>
        </a:ln>
      </xdr:spPr>
    </xdr:pic>
    <xdr:clientData/>
  </xdr:twoCellAnchor>
  <xdr:twoCellAnchor editAs="oneCell">
    <xdr:from>
      <xdr:col>1</xdr:col>
      <xdr:colOff>1593273</xdr:colOff>
      <xdr:row>39</xdr:row>
      <xdr:rowOff>34636</xdr:rowOff>
    </xdr:from>
    <xdr:to>
      <xdr:col>1</xdr:col>
      <xdr:colOff>1818143</xdr:colOff>
      <xdr:row>39</xdr:row>
      <xdr:rowOff>183186</xdr:rowOff>
    </xdr:to>
    <xdr:pic>
      <xdr:nvPicPr>
        <xdr:cNvPr id="48" name="Picture 44">
          <a:extLst>
            <a:ext uri="{FF2B5EF4-FFF2-40B4-BE49-F238E27FC236}">
              <a16:creationId xmlns:a16="http://schemas.microsoft.com/office/drawing/2014/main" id="{00000000-0008-0000-1500-000030000000}"/>
            </a:ext>
          </a:extLst>
        </xdr:cNvPr>
        <xdr:cNvPicPr/>
      </xdr:nvPicPr>
      <xdr:blipFill>
        <a:blip xmlns:r="http://schemas.openxmlformats.org/officeDocument/2006/relationships" r:embed="rId34"/>
        <a:stretch/>
      </xdr:blipFill>
      <xdr:spPr>
        <a:xfrm>
          <a:off x="2521528" y="8070272"/>
          <a:ext cx="224870" cy="148550"/>
        </a:xfrm>
        <a:prstGeom prst="rect">
          <a:avLst/>
        </a:prstGeom>
        <a:ln>
          <a:noFill/>
        </a:ln>
      </xdr:spPr>
    </xdr:pic>
    <xdr:clientData/>
  </xdr:twoCellAnchor>
  <xdr:twoCellAnchor editAs="oneCell">
    <xdr:from>
      <xdr:col>1</xdr:col>
      <xdr:colOff>1260764</xdr:colOff>
      <xdr:row>39</xdr:row>
      <xdr:rowOff>41564</xdr:rowOff>
    </xdr:from>
    <xdr:to>
      <xdr:col>1</xdr:col>
      <xdr:colOff>1485634</xdr:colOff>
      <xdr:row>39</xdr:row>
      <xdr:rowOff>155324</xdr:rowOff>
    </xdr:to>
    <xdr:pic>
      <xdr:nvPicPr>
        <xdr:cNvPr id="49" name="Picture 45">
          <a:extLst>
            <a:ext uri="{FF2B5EF4-FFF2-40B4-BE49-F238E27FC236}">
              <a16:creationId xmlns:a16="http://schemas.microsoft.com/office/drawing/2014/main" id="{00000000-0008-0000-1500-000031000000}"/>
            </a:ext>
          </a:extLst>
        </xdr:cNvPr>
        <xdr:cNvPicPr/>
      </xdr:nvPicPr>
      <xdr:blipFill>
        <a:blip xmlns:r="http://schemas.openxmlformats.org/officeDocument/2006/relationships" r:embed="rId30"/>
        <a:stretch/>
      </xdr:blipFill>
      <xdr:spPr>
        <a:xfrm>
          <a:off x="2189019" y="8077200"/>
          <a:ext cx="224870" cy="113760"/>
        </a:xfrm>
        <a:prstGeom prst="rect">
          <a:avLst/>
        </a:prstGeom>
        <a:ln>
          <a:noFill/>
        </a:ln>
      </xdr:spPr>
    </xdr:pic>
    <xdr:clientData/>
  </xdr:twoCellAnchor>
  <xdr:twoCellAnchor editAs="oneCell">
    <xdr:from>
      <xdr:col>1</xdr:col>
      <xdr:colOff>893618</xdr:colOff>
      <xdr:row>40</xdr:row>
      <xdr:rowOff>20782</xdr:rowOff>
    </xdr:from>
    <xdr:to>
      <xdr:col>1</xdr:col>
      <xdr:colOff>1118488</xdr:colOff>
      <xdr:row>40</xdr:row>
      <xdr:rowOff>153262</xdr:rowOff>
    </xdr:to>
    <xdr:pic>
      <xdr:nvPicPr>
        <xdr:cNvPr id="50" name="Picture 46">
          <a:extLst>
            <a:ext uri="{FF2B5EF4-FFF2-40B4-BE49-F238E27FC236}">
              <a16:creationId xmlns:a16="http://schemas.microsoft.com/office/drawing/2014/main" id="{00000000-0008-0000-1500-000032000000}"/>
            </a:ext>
          </a:extLst>
        </xdr:cNvPr>
        <xdr:cNvPicPr/>
      </xdr:nvPicPr>
      <xdr:blipFill>
        <a:blip xmlns:r="http://schemas.openxmlformats.org/officeDocument/2006/relationships" r:embed="rId35"/>
        <a:stretch/>
      </xdr:blipFill>
      <xdr:spPr>
        <a:xfrm>
          <a:off x="1821873" y="8257309"/>
          <a:ext cx="224870" cy="132480"/>
        </a:xfrm>
        <a:prstGeom prst="rect">
          <a:avLst/>
        </a:prstGeom>
        <a:ln>
          <a:noFill/>
        </a:ln>
      </xdr:spPr>
    </xdr:pic>
    <xdr:clientData/>
  </xdr:twoCellAnchor>
  <xdr:twoCellAnchor editAs="oneCell">
    <xdr:from>
      <xdr:col>1</xdr:col>
      <xdr:colOff>491836</xdr:colOff>
      <xdr:row>41</xdr:row>
      <xdr:rowOff>55418</xdr:rowOff>
    </xdr:from>
    <xdr:to>
      <xdr:col>1</xdr:col>
      <xdr:colOff>716706</xdr:colOff>
      <xdr:row>41</xdr:row>
      <xdr:rowOff>169178</xdr:rowOff>
    </xdr:to>
    <xdr:pic>
      <xdr:nvPicPr>
        <xdr:cNvPr id="51" name="Picture 47">
          <a:extLst>
            <a:ext uri="{FF2B5EF4-FFF2-40B4-BE49-F238E27FC236}">
              <a16:creationId xmlns:a16="http://schemas.microsoft.com/office/drawing/2014/main" id="{00000000-0008-0000-1500-000033000000}"/>
            </a:ext>
          </a:extLst>
        </xdr:cNvPr>
        <xdr:cNvPicPr/>
      </xdr:nvPicPr>
      <xdr:blipFill>
        <a:blip xmlns:r="http://schemas.openxmlformats.org/officeDocument/2006/relationships" r:embed="rId36"/>
        <a:stretch/>
      </xdr:blipFill>
      <xdr:spPr>
        <a:xfrm>
          <a:off x="1420091" y="8492836"/>
          <a:ext cx="224870" cy="113760"/>
        </a:xfrm>
        <a:prstGeom prst="rect">
          <a:avLst/>
        </a:prstGeom>
        <a:ln>
          <a:noFill/>
        </a:ln>
      </xdr:spPr>
    </xdr:pic>
    <xdr:clientData/>
  </xdr:twoCellAnchor>
  <xdr:twoCellAnchor editAs="oneCell">
    <xdr:from>
      <xdr:col>1</xdr:col>
      <xdr:colOff>1690255</xdr:colOff>
      <xdr:row>42</xdr:row>
      <xdr:rowOff>48491</xdr:rowOff>
    </xdr:from>
    <xdr:to>
      <xdr:col>1</xdr:col>
      <xdr:colOff>1915125</xdr:colOff>
      <xdr:row>43</xdr:row>
      <xdr:rowOff>769</xdr:rowOff>
    </xdr:to>
    <xdr:pic>
      <xdr:nvPicPr>
        <xdr:cNvPr id="53" name="Picture 49">
          <a:extLst>
            <a:ext uri="{FF2B5EF4-FFF2-40B4-BE49-F238E27FC236}">
              <a16:creationId xmlns:a16="http://schemas.microsoft.com/office/drawing/2014/main" id="{00000000-0008-0000-1500-000035000000}"/>
            </a:ext>
          </a:extLst>
        </xdr:cNvPr>
        <xdr:cNvPicPr/>
      </xdr:nvPicPr>
      <xdr:blipFill>
        <a:blip xmlns:r="http://schemas.openxmlformats.org/officeDocument/2006/relationships" r:embed="rId11"/>
        <a:stretch/>
      </xdr:blipFill>
      <xdr:spPr>
        <a:xfrm>
          <a:off x="2618510" y="8686800"/>
          <a:ext cx="224870" cy="148550"/>
        </a:xfrm>
        <a:prstGeom prst="rect">
          <a:avLst/>
        </a:prstGeom>
        <a:ln>
          <a:noFill/>
        </a:ln>
      </xdr:spPr>
    </xdr:pic>
    <xdr:clientData/>
  </xdr:twoCellAnchor>
  <xdr:twoCellAnchor editAs="oneCell">
    <xdr:from>
      <xdr:col>1</xdr:col>
      <xdr:colOff>1052945</xdr:colOff>
      <xdr:row>43</xdr:row>
      <xdr:rowOff>62346</xdr:rowOff>
    </xdr:from>
    <xdr:to>
      <xdr:col>1</xdr:col>
      <xdr:colOff>1277815</xdr:colOff>
      <xdr:row>43</xdr:row>
      <xdr:rowOff>176106</xdr:rowOff>
    </xdr:to>
    <xdr:pic>
      <xdr:nvPicPr>
        <xdr:cNvPr id="54" name="Picture 50">
          <a:extLst>
            <a:ext uri="{FF2B5EF4-FFF2-40B4-BE49-F238E27FC236}">
              <a16:creationId xmlns:a16="http://schemas.microsoft.com/office/drawing/2014/main" id="{00000000-0008-0000-1500-000036000000}"/>
            </a:ext>
          </a:extLst>
        </xdr:cNvPr>
        <xdr:cNvPicPr/>
      </xdr:nvPicPr>
      <xdr:blipFill>
        <a:blip xmlns:r="http://schemas.openxmlformats.org/officeDocument/2006/relationships" r:embed="rId30"/>
        <a:stretch/>
      </xdr:blipFill>
      <xdr:spPr>
        <a:xfrm>
          <a:off x="1981200" y="8901546"/>
          <a:ext cx="224870" cy="113760"/>
        </a:xfrm>
        <a:prstGeom prst="rect">
          <a:avLst/>
        </a:prstGeom>
        <a:ln>
          <a:noFill/>
        </a:ln>
      </xdr:spPr>
    </xdr:pic>
    <xdr:clientData/>
  </xdr:twoCellAnchor>
  <xdr:twoCellAnchor editAs="oneCell">
    <xdr:from>
      <xdr:col>1</xdr:col>
      <xdr:colOff>748146</xdr:colOff>
      <xdr:row>44</xdr:row>
      <xdr:rowOff>41564</xdr:rowOff>
    </xdr:from>
    <xdr:to>
      <xdr:col>1</xdr:col>
      <xdr:colOff>973016</xdr:colOff>
      <xdr:row>44</xdr:row>
      <xdr:rowOff>190114</xdr:rowOff>
    </xdr:to>
    <xdr:pic>
      <xdr:nvPicPr>
        <xdr:cNvPr id="55" name="Picture 51">
          <a:extLst>
            <a:ext uri="{FF2B5EF4-FFF2-40B4-BE49-F238E27FC236}">
              <a16:creationId xmlns:a16="http://schemas.microsoft.com/office/drawing/2014/main" id="{00000000-0008-0000-1500-000037000000}"/>
            </a:ext>
          </a:extLst>
        </xdr:cNvPr>
        <xdr:cNvPicPr/>
      </xdr:nvPicPr>
      <xdr:blipFill>
        <a:blip xmlns:r="http://schemas.openxmlformats.org/officeDocument/2006/relationships" r:embed="rId37"/>
        <a:stretch/>
      </xdr:blipFill>
      <xdr:spPr>
        <a:xfrm>
          <a:off x="1676401" y="9081655"/>
          <a:ext cx="224870" cy="148550"/>
        </a:xfrm>
        <a:prstGeom prst="rect">
          <a:avLst/>
        </a:prstGeom>
        <a:ln>
          <a:noFill/>
        </a:ln>
      </xdr:spPr>
    </xdr:pic>
    <xdr:clientData/>
  </xdr:twoCellAnchor>
  <xdr:twoCellAnchor editAs="oneCell">
    <xdr:from>
      <xdr:col>1</xdr:col>
      <xdr:colOff>1212273</xdr:colOff>
      <xdr:row>45</xdr:row>
      <xdr:rowOff>48491</xdr:rowOff>
    </xdr:from>
    <xdr:to>
      <xdr:col>1</xdr:col>
      <xdr:colOff>1437143</xdr:colOff>
      <xdr:row>45</xdr:row>
      <xdr:rowOff>162251</xdr:rowOff>
    </xdr:to>
    <xdr:pic>
      <xdr:nvPicPr>
        <xdr:cNvPr id="56" name="Picture 52">
          <a:extLst>
            <a:ext uri="{FF2B5EF4-FFF2-40B4-BE49-F238E27FC236}">
              <a16:creationId xmlns:a16="http://schemas.microsoft.com/office/drawing/2014/main" id="{00000000-0008-0000-1500-000038000000}"/>
            </a:ext>
          </a:extLst>
        </xdr:cNvPr>
        <xdr:cNvPicPr/>
      </xdr:nvPicPr>
      <xdr:blipFill>
        <a:blip xmlns:r="http://schemas.openxmlformats.org/officeDocument/2006/relationships" r:embed="rId38"/>
        <a:stretch/>
      </xdr:blipFill>
      <xdr:spPr>
        <a:xfrm>
          <a:off x="2140528" y="9289473"/>
          <a:ext cx="224870" cy="113760"/>
        </a:xfrm>
        <a:prstGeom prst="rect">
          <a:avLst/>
        </a:prstGeom>
        <a:ln>
          <a:noFill/>
        </a:ln>
      </xdr:spPr>
    </xdr:pic>
    <xdr:clientData/>
  </xdr:twoCellAnchor>
  <xdr:twoCellAnchor editAs="oneCell">
    <xdr:from>
      <xdr:col>1</xdr:col>
      <xdr:colOff>921328</xdr:colOff>
      <xdr:row>45</xdr:row>
      <xdr:rowOff>55419</xdr:rowOff>
    </xdr:from>
    <xdr:to>
      <xdr:col>1</xdr:col>
      <xdr:colOff>1146198</xdr:colOff>
      <xdr:row>45</xdr:row>
      <xdr:rowOff>169179</xdr:rowOff>
    </xdr:to>
    <xdr:pic>
      <xdr:nvPicPr>
        <xdr:cNvPr id="57" name="Picture 53">
          <a:extLst>
            <a:ext uri="{FF2B5EF4-FFF2-40B4-BE49-F238E27FC236}">
              <a16:creationId xmlns:a16="http://schemas.microsoft.com/office/drawing/2014/main" id="{00000000-0008-0000-1500-000039000000}"/>
            </a:ext>
          </a:extLst>
        </xdr:cNvPr>
        <xdr:cNvPicPr/>
      </xdr:nvPicPr>
      <xdr:blipFill>
        <a:blip xmlns:r="http://schemas.openxmlformats.org/officeDocument/2006/relationships" r:embed="rId30"/>
        <a:stretch/>
      </xdr:blipFill>
      <xdr:spPr>
        <a:xfrm>
          <a:off x="1849583" y="9296401"/>
          <a:ext cx="224870" cy="113760"/>
        </a:xfrm>
        <a:prstGeom prst="rect">
          <a:avLst/>
        </a:prstGeom>
        <a:ln>
          <a:noFill/>
        </a:ln>
      </xdr:spPr>
    </xdr:pic>
    <xdr:clientData/>
  </xdr:twoCellAnchor>
  <xdr:twoCellAnchor editAs="oneCell">
    <xdr:from>
      <xdr:col>1</xdr:col>
      <xdr:colOff>658091</xdr:colOff>
      <xdr:row>46</xdr:row>
      <xdr:rowOff>55418</xdr:rowOff>
    </xdr:from>
    <xdr:to>
      <xdr:col>1</xdr:col>
      <xdr:colOff>882961</xdr:colOff>
      <xdr:row>46</xdr:row>
      <xdr:rowOff>169178</xdr:rowOff>
    </xdr:to>
    <xdr:pic>
      <xdr:nvPicPr>
        <xdr:cNvPr id="58" name="Picture 54">
          <a:extLst>
            <a:ext uri="{FF2B5EF4-FFF2-40B4-BE49-F238E27FC236}">
              <a16:creationId xmlns:a16="http://schemas.microsoft.com/office/drawing/2014/main" id="{00000000-0008-0000-1500-00003A000000}"/>
            </a:ext>
          </a:extLst>
        </xdr:cNvPr>
        <xdr:cNvPicPr/>
      </xdr:nvPicPr>
      <xdr:blipFill>
        <a:blip xmlns:r="http://schemas.openxmlformats.org/officeDocument/2006/relationships" r:embed="rId39"/>
        <a:stretch/>
      </xdr:blipFill>
      <xdr:spPr>
        <a:xfrm>
          <a:off x="1586346" y="9497291"/>
          <a:ext cx="224870" cy="113760"/>
        </a:xfrm>
        <a:prstGeom prst="rect">
          <a:avLst/>
        </a:prstGeom>
        <a:ln>
          <a:noFill/>
        </a:ln>
      </xdr:spPr>
    </xdr:pic>
    <xdr:clientData/>
  </xdr:twoCellAnchor>
  <xdr:twoCellAnchor editAs="oneCell">
    <xdr:from>
      <xdr:col>1</xdr:col>
      <xdr:colOff>1295400</xdr:colOff>
      <xdr:row>47</xdr:row>
      <xdr:rowOff>27709</xdr:rowOff>
    </xdr:from>
    <xdr:to>
      <xdr:col>1</xdr:col>
      <xdr:colOff>1520270</xdr:colOff>
      <xdr:row>47</xdr:row>
      <xdr:rowOff>176259</xdr:rowOff>
    </xdr:to>
    <xdr:pic>
      <xdr:nvPicPr>
        <xdr:cNvPr id="59" name="Picture 55">
          <a:extLst>
            <a:ext uri="{FF2B5EF4-FFF2-40B4-BE49-F238E27FC236}">
              <a16:creationId xmlns:a16="http://schemas.microsoft.com/office/drawing/2014/main" id="{00000000-0008-0000-1500-00003B000000}"/>
            </a:ext>
          </a:extLst>
        </xdr:cNvPr>
        <xdr:cNvPicPr/>
      </xdr:nvPicPr>
      <xdr:blipFill>
        <a:blip xmlns:r="http://schemas.openxmlformats.org/officeDocument/2006/relationships" r:embed="rId40"/>
        <a:stretch/>
      </xdr:blipFill>
      <xdr:spPr>
        <a:xfrm>
          <a:off x="2223655" y="9670473"/>
          <a:ext cx="224870" cy="148550"/>
        </a:xfrm>
        <a:prstGeom prst="rect">
          <a:avLst/>
        </a:prstGeom>
        <a:ln>
          <a:noFill/>
        </a:ln>
      </xdr:spPr>
    </xdr:pic>
    <xdr:clientData/>
  </xdr:twoCellAnchor>
  <xdr:twoCellAnchor editAs="oneCell">
    <xdr:from>
      <xdr:col>1</xdr:col>
      <xdr:colOff>568036</xdr:colOff>
      <xdr:row>48</xdr:row>
      <xdr:rowOff>83127</xdr:rowOff>
    </xdr:from>
    <xdr:to>
      <xdr:col>1</xdr:col>
      <xdr:colOff>792906</xdr:colOff>
      <xdr:row>48</xdr:row>
      <xdr:rowOff>174437</xdr:rowOff>
    </xdr:to>
    <xdr:pic>
      <xdr:nvPicPr>
        <xdr:cNvPr id="60" name="Picture 56">
          <a:extLst>
            <a:ext uri="{FF2B5EF4-FFF2-40B4-BE49-F238E27FC236}">
              <a16:creationId xmlns:a16="http://schemas.microsoft.com/office/drawing/2014/main" id="{00000000-0008-0000-1500-00003C000000}"/>
            </a:ext>
          </a:extLst>
        </xdr:cNvPr>
        <xdr:cNvPicPr/>
      </xdr:nvPicPr>
      <xdr:blipFill>
        <a:blip xmlns:r="http://schemas.openxmlformats.org/officeDocument/2006/relationships" r:embed="rId41"/>
        <a:stretch/>
      </xdr:blipFill>
      <xdr:spPr>
        <a:xfrm>
          <a:off x="1496291" y="9926782"/>
          <a:ext cx="224870" cy="91310"/>
        </a:xfrm>
        <a:prstGeom prst="rect">
          <a:avLst/>
        </a:prstGeom>
        <a:ln>
          <a:noFill/>
        </a:ln>
      </xdr:spPr>
    </xdr:pic>
    <xdr:clientData/>
  </xdr:twoCellAnchor>
  <xdr:twoCellAnchor editAs="oneCell">
    <xdr:from>
      <xdr:col>1</xdr:col>
      <xdr:colOff>1579418</xdr:colOff>
      <xdr:row>49</xdr:row>
      <xdr:rowOff>34637</xdr:rowOff>
    </xdr:from>
    <xdr:to>
      <xdr:col>1</xdr:col>
      <xdr:colOff>1804288</xdr:colOff>
      <xdr:row>49</xdr:row>
      <xdr:rowOff>183187</xdr:rowOff>
    </xdr:to>
    <xdr:pic>
      <xdr:nvPicPr>
        <xdr:cNvPr id="61" name="Picture 57">
          <a:extLst>
            <a:ext uri="{FF2B5EF4-FFF2-40B4-BE49-F238E27FC236}">
              <a16:creationId xmlns:a16="http://schemas.microsoft.com/office/drawing/2014/main" id="{00000000-0008-0000-1500-00003D000000}"/>
            </a:ext>
          </a:extLst>
        </xdr:cNvPr>
        <xdr:cNvPicPr/>
      </xdr:nvPicPr>
      <xdr:blipFill>
        <a:blip xmlns:r="http://schemas.openxmlformats.org/officeDocument/2006/relationships" r:embed="rId42"/>
        <a:stretch/>
      </xdr:blipFill>
      <xdr:spPr>
        <a:xfrm>
          <a:off x="2507673" y="10079182"/>
          <a:ext cx="224870" cy="148550"/>
        </a:xfrm>
        <a:prstGeom prst="rect">
          <a:avLst/>
        </a:prstGeom>
        <a:ln>
          <a:noFill/>
        </a:ln>
      </xdr:spPr>
    </xdr:pic>
    <xdr:clientData/>
  </xdr:twoCellAnchor>
  <xdr:twoCellAnchor editAs="oneCell">
    <xdr:from>
      <xdr:col>1</xdr:col>
      <xdr:colOff>1939637</xdr:colOff>
      <xdr:row>49</xdr:row>
      <xdr:rowOff>34637</xdr:rowOff>
    </xdr:from>
    <xdr:to>
      <xdr:col>1</xdr:col>
      <xdr:colOff>2164507</xdr:colOff>
      <xdr:row>49</xdr:row>
      <xdr:rowOff>183187</xdr:rowOff>
    </xdr:to>
    <xdr:pic>
      <xdr:nvPicPr>
        <xdr:cNvPr id="62" name="Picture 58">
          <a:extLst>
            <a:ext uri="{FF2B5EF4-FFF2-40B4-BE49-F238E27FC236}">
              <a16:creationId xmlns:a16="http://schemas.microsoft.com/office/drawing/2014/main" id="{00000000-0008-0000-1500-00003E000000}"/>
            </a:ext>
          </a:extLst>
        </xdr:cNvPr>
        <xdr:cNvPicPr/>
      </xdr:nvPicPr>
      <xdr:blipFill>
        <a:blip xmlns:r="http://schemas.openxmlformats.org/officeDocument/2006/relationships" r:embed="rId17"/>
        <a:stretch/>
      </xdr:blipFill>
      <xdr:spPr>
        <a:xfrm>
          <a:off x="2867892" y="10079182"/>
          <a:ext cx="224870" cy="148550"/>
        </a:xfrm>
        <a:prstGeom prst="rect">
          <a:avLst/>
        </a:prstGeom>
        <a:ln>
          <a:noFill/>
        </a:ln>
      </xdr:spPr>
    </xdr:pic>
    <xdr:clientData/>
  </xdr:twoCellAnchor>
  <xdr:twoCellAnchor editAs="oneCell">
    <xdr:from>
      <xdr:col>1</xdr:col>
      <xdr:colOff>692727</xdr:colOff>
      <xdr:row>50</xdr:row>
      <xdr:rowOff>41564</xdr:rowOff>
    </xdr:from>
    <xdr:to>
      <xdr:col>1</xdr:col>
      <xdr:colOff>898517</xdr:colOff>
      <xdr:row>50</xdr:row>
      <xdr:rowOff>190114</xdr:rowOff>
    </xdr:to>
    <xdr:pic>
      <xdr:nvPicPr>
        <xdr:cNvPr id="63" name="Picture 59">
          <a:extLst>
            <a:ext uri="{FF2B5EF4-FFF2-40B4-BE49-F238E27FC236}">
              <a16:creationId xmlns:a16="http://schemas.microsoft.com/office/drawing/2014/main" id="{00000000-0008-0000-1500-00003F000000}"/>
            </a:ext>
          </a:extLst>
        </xdr:cNvPr>
        <xdr:cNvPicPr/>
      </xdr:nvPicPr>
      <xdr:blipFill>
        <a:blip xmlns:r="http://schemas.openxmlformats.org/officeDocument/2006/relationships" r:embed="rId43"/>
        <a:stretch/>
      </xdr:blipFill>
      <xdr:spPr>
        <a:xfrm>
          <a:off x="1620982" y="10287000"/>
          <a:ext cx="205790" cy="148550"/>
        </a:xfrm>
        <a:prstGeom prst="rect">
          <a:avLst/>
        </a:prstGeom>
        <a:ln>
          <a:noFill/>
        </a:ln>
      </xdr:spPr>
    </xdr:pic>
    <xdr:clientData/>
  </xdr:twoCellAnchor>
  <xdr:twoCellAnchor editAs="oneCell">
    <xdr:from>
      <xdr:col>1</xdr:col>
      <xdr:colOff>692727</xdr:colOff>
      <xdr:row>51</xdr:row>
      <xdr:rowOff>41564</xdr:rowOff>
    </xdr:from>
    <xdr:to>
      <xdr:col>1</xdr:col>
      <xdr:colOff>917597</xdr:colOff>
      <xdr:row>51</xdr:row>
      <xdr:rowOff>190114</xdr:rowOff>
    </xdr:to>
    <xdr:pic>
      <xdr:nvPicPr>
        <xdr:cNvPr id="64" name="Picture 60">
          <a:extLst>
            <a:ext uri="{FF2B5EF4-FFF2-40B4-BE49-F238E27FC236}">
              <a16:creationId xmlns:a16="http://schemas.microsoft.com/office/drawing/2014/main" id="{00000000-0008-0000-1500-000040000000}"/>
            </a:ext>
          </a:extLst>
        </xdr:cNvPr>
        <xdr:cNvPicPr/>
      </xdr:nvPicPr>
      <xdr:blipFill>
        <a:blip xmlns:r="http://schemas.openxmlformats.org/officeDocument/2006/relationships" r:embed="rId44"/>
        <a:stretch/>
      </xdr:blipFill>
      <xdr:spPr>
        <a:xfrm>
          <a:off x="1620982" y="10487891"/>
          <a:ext cx="224870" cy="148550"/>
        </a:xfrm>
        <a:prstGeom prst="rect">
          <a:avLst/>
        </a:prstGeom>
        <a:ln>
          <a:noFill/>
        </a:ln>
      </xdr:spPr>
    </xdr:pic>
    <xdr:clientData/>
  </xdr:twoCellAnchor>
  <xdr:twoCellAnchor editAs="oneCell">
    <xdr:from>
      <xdr:col>1</xdr:col>
      <xdr:colOff>671946</xdr:colOff>
      <xdr:row>52</xdr:row>
      <xdr:rowOff>41563</xdr:rowOff>
    </xdr:from>
    <xdr:to>
      <xdr:col>1</xdr:col>
      <xdr:colOff>896816</xdr:colOff>
      <xdr:row>52</xdr:row>
      <xdr:rowOff>174043</xdr:rowOff>
    </xdr:to>
    <xdr:pic>
      <xdr:nvPicPr>
        <xdr:cNvPr id="65" name="Picture 61">
          <a:extLst>
            <a:ext uri="{FF2B5EF4-FFF2-40B4-BE49-F238E27FC236}">
              <a16:creationId xmlns:a16="http://schemas.microsoft.com/office/drawing/2014/main" id="{00000000-0008-0000-1500-000041000000}"/>
            </a:ext>
          </a:extLst>
        </xdr:cNvPr>
        <xdr:cNvPicPr/>
      </xdr:nvPicPr>
      <xdr:blipFill>
        <a:blip xmlns:r="http://schemas.openxmlformats.org/officeDocument/2006/relationships" r:embed="rId45"/>
        <a:stretch/>
      </xdr:blipFill>
      <xdr:spPr>
        <a:xfrm>
          <a:off x="1600201" y="10688781"/>
          <a:ext cx="224870" cy="132480"/>
        </a:xfrm>
        <a:prstGeom prst="rect">
          <a:avLst/>
        </a:prstGeom>
        <a:ln>
          <a:noFill/>
        </a:ln>
      </xdr:spPr>
    </xdr:pic>
    <xdr:clientData/>
  </xdr:twoCellAnchor>
  <xdr:twoCellAnchor editAs="oneCell">
    <xdr:from>
      <xdr:col>1</xdr:col>
      <xdr:colOff>651163</xdr:colOff>
      <xdr:row>53</xdr:row>
      <xdr:rowOff>48491</xdr:rowOff>
    </xdr:from>
    <xdr:to>
      <xdr:col>1</xdr:col>
      <xdr:colOff>876033</xdr:colOff>
      <xdr:row>53</xdr:row>
      <xdr:rowOff>162251</xdr:rowOff>
    </xdr:to>
    <xdr:pic>
      <xdr:nvPicPr>
        <xdr:cNvPr id="66" name="Picture 62">
          <a:extLst>
            <a:ext uri="{FF2B5EF4-FFF2-40B4-BE49-F238E27FC236}">
              <a16:creationId xmlns:a16="http://schemas.microsoft.com/office/drawing/2014/main" id="{00000000-0008-0000-1500-000042000000}"/>
            </a:ext>
          </a:extLst>
        </xdr:cNvPr>
        <xdr:cNvPicPr/>
      </xdr:nvPicPr>
      <xdr:blipFill>
        <a:blip xmlns:r="http://schemas.openxmlformats.org/officeDocument/2006/relationships" r:embed="rId46"/>
        <a:stretch/>
      </xdr:blipFill>
      <xdr:spPr>
        <a:xfrm>
          <a:off x="1579418" y="10896600"/>
          <a:ext cx="224870" cy="113760"/>
        </a:xfrm>
        <a:prstGeom prst="rect">
          <a:avLst/>
        </a:prstGeom>
        <a:ln>
          <a:noFill/>
        </a:ln>
      </xdr:spPr>
    </xdr:pic>
    <xdr:clientData/>
  </xdr:twoCellAnchor>
  <xdr:twoCellAnchor editAs="oneCell">
    <xdr:from>
      <xdr:col>1</xdr:col>
      <xdr:colOff>734291</xdr:colOff>
      <xdr:row>54</xdr:row>
      <xdr:rowOff>20782</xdr:rowOff>
    </xdr:from>
    <xdr:to>
      <xdr:col>1</xdr:col>
      <xdr:colOff>959161</xdr:colOff>
      <xdr:row>54</xdr:row>
      <xdr:rowOff>169332</xdr:rowOff>
    </xdr:to>
    <xdr:pic>
      <xdr:nvPicPr>
        <xdr:cNvPr id="67" name="Picture 63">
          <a:extLst>
            <a:ext uri="{FF2B5EF4-FFF2-40B4-BE49-F238E27FC236}">
              <a16:creationId xmlns:a16="http://schemas.microsoft.com/office/drawing/2014/main" id="{00000000-0008-0000-1500-000043000000}"/>
            </a:ext>
          </a:extLst>
        </xdr:cNvPr>
        <xdr:cNvPicPr/>
      </xdr:nvPicPr>
      <xdr:blipFill>
        <a:blip xmlns:r="http://schemas.openxmlformats.org/officeDocument/2006/relationships" r:embed="rId47"/>
        <a:stretch/>
      </xdr:blipFill>
      <xdr:spPr>
        <a:xfrm>
          <a:off x="1662546" y="11069782"/>
          <a:ext cx="224870" cy="148550"/>
        </a:xfrm>
        <a:prstGeom prst="rect">
          <a:avLst/>
        </a:prstGeom>
        <a:ln>
          <a:noFill/>
        </a:ln>
      </xdr:spPr>
    </xdr:pic>
    <xdr:clientData/>
  </xdr:twoCellAnchor>
  <xdr:twoCellAnchor editAs="oneCell">
    <xdr:from>
      <xdr:col>1</xdr:col>
      <xdr:colOff>1489364</xdr:colOff>
      <xdr:row>55</xdr:row>
      <xdr:rowOff>41564</xdr:rowOff>
    </xdr:from>
    <xdr:to>
      <xdr:col>1</xdr:col>
      <xdr:colOff>1714234</xdr:colOff>
      <xdr:row>55</xdr:row>
      <xdr:rowOff>155324</xdr:rowOff>
    </xdr:to>
    <xdr:pic>
      <xdr:nvPicPr>
        <xdr:cNvPr id="68" name="Picture 64">
          <a:extLst>
            <a:ext uri="{FF2B5EF4-FFF2-40B4-BE49-F238E27FC236}">
              <a16:creationId xmlns:a16="http://schemas.microsoft.com/office/drawing/2014/main" id="{00000000-0008-0000-1500-000044000000}"/>
            </a:ext>
          </a:extLst>
        </xdr:cNvPr>
        <xdr:cNvPicPr/>
      </xdr:nvPicPr>
      <xdr:blipFill>
        <a:blip xmlns:r="http://schemas.openxmlformats.org/officeDocument/2006/relationships" r:embed="rId48"/>
        <a:stretch/>
      </xdr:blipFill>
      <xdr:spPr>
        <a:xfrm>
          <a:off x="2417619" y="11291455"/>
          <a:ext cx="224870" cy="113760"/>
        </a:xfrm>
        <a:prstGeom prst="rect">
          <a:avLst/>
        </a:prstGeom>
        <a:ln>
          <a:noFill/>
        </a:ln>
      </xdr:spPr>
    </xdr:pic>
    <xdr:clientData/>
  </xdr:twoCellAnchor>
  <xdr:twoCellAnchor editAs="oneCell">
    <xdr:from>
      <xdr:col>1</xdr:col>
      <xdr:colOff>699655</xdr:colOff>
      <xdr:row>56</xdr:row>
      <xdr:rowOff>48491</xdr:rowOff>
    </xdr:from>
    <xdr:to>
      <xdr:col>1</xdr:col>
      <xdr:colOff>924525</xdr:colOff>
      <xdr:row>57</xdr:row>
      <xdr:rowOff>769</xdr:rowOff>
    </xdr:to>
    <xdr:pic>
      <xdr:nvPicPr>
        <xdr:cNvPr id="69" name="Picture 65">
          <a:extLst>
            <a:ext uri="{FF2B5EF4-FFF2-40B4-BE49-F238E27FC236}">
              <a16:creationId xmlns:a16="http://schemas.microsoft.com/office/drawing/2014/main" id="{00000000-0008-0000-1500-000045000000}"/>
            </a:ext>
          </a:extLst>
        </xdr:cNvPr>
        <xdr:cNvPicPr/>
      </xdr:nvPicPr>
      <xdr:blipFill>
        <a:blip xmlns:r="http://schemas.openxmlformats.org/officeDocument/2006/relationships" r:embed="rId49"/>
        <a:stretch/>
      </xdr:blipFill>
      <xdr:spPr>
        <a:xfrm>
          <a:off x="1627910" y="11499273"/>
          <a:ext cx="224870" cy="148550"/>
        </a:xfrm>
        <a:prstGeom prst="rect">
          <a:avLst/>
        </a:prstGeom>
        <a:ln>
          <a:noFill/>
        </a:ln>
      </xdr:spPr>
    </xdr:pic>
    <xdr:clientData/>
  </xdr:twoCellAnchor>
  <xdr:twoCellAnchor editAs="oneCell">
    <xdr:from>
      <xdr:col>1</xdr:col>
      <xdr:colOff>671946</xdr:colOff>
      <xdr:row>57</xdr:row>
      <xdr:rowOff>55418</xdr:rowOff>
    </xdr:from>
    <xdr:to>
      <xdr:col>1</xdr:col>
      <xdr:colOff>896816</xdr:colOff>
      <xdr:row>57</xdr:row>
      <xdr:rowOff>184888</xdr:rowOff>
    </xdr:to>
    <xdr:pic>
      <xdr:nvPicPr>
        <xdr:cNvPr id="70" name="Picture 66">
          <a:extLst>
            <a:ext uri="{FF2B5EF4-FFF2-40B4-BE49-F238E27FC236}">
              <a16:creationId xmlns:a16="http://schemas.microsoft.com/office/drawing/2014/main" id="{00000000-0008-0000-1500-000046000000}"/>
            </a:ext>
          </a:extLst>
        </xdr:cNvPr>
        <xdr:cNvPicPr/>
      </xdr:nvPicPr>
      <xdr:blipFill>
        <a:blip xmlns:r="http://schemas.openxmlformats.org/officeDocument/2006/relationships" r:embed="rId50"/>
        <a:stretch/>
      </xdr:blipFill>
      <xdr:spPr>
        <a:xfrm>
          <a:off x="1600201" y="11707091"/>
          <a:ext cx="224870" cy="129470"/>
        </a:xfrm>
        <a:prstGeom prst="rect">
          <a:avLst/>
        </a:prstGeom>
        <a:ln>
          <a:noFill/>
        </a:ln>
      </xdr:spPr>
    </xdr:pic>
    <xdr:clientData/>
  </xdr:twoCellAnchor>
  <xdr:twoCellAnchor editAs="oneCell">
    <xdr:from>
      <xdr:col>1</xdr:col>
      <xdr:colOff>734291</xdr:colOff>
      <xdr:row>58</xdr:row>
      <xdr:rowOff>55418</xdr:rowOff>
    </xdr:from>
    <xdr:to>
      <xdr:col>1</xdr:col>
      <xdr:colOff>959161</xdr:colOff>
      <xdr:row>58</xdr:row>
      <xdr:rowOff>187898</xdr:rowOff>
    </xdr:to>
    <xdr:pic>
      <xdr:nvPicPr>
        <xdr:cNvPr id="71" name="Picture 67">
          <a:extLst>
            <a:ext uri="{FF2B5EF4-FFF2-40B4-BE49-F238E27FC236}">
              <a16:creationId xmlns:a16="http://schemas.microsoft.com/office/drawing/2014/main" id="{00000000-0008-0000-1500-000047000000}"/>
            </a:ext>
          </a:extLst>
        </xdr:cNvPr>
        <xdr:cNvPicPr/>
      </xdr:nvPicPr>
      <xdr:blipFill>
        <a:blip xmlns:r="http://schemas.openxmlformats.org/officeDocument/2006/relationships" r:embed="rId51"/>
        <a:stretch/>
      </xdr:blipFill>
      <xdr:spPr>
        <a:xfrm>
          <a:off x="1662546" y="11907982"/>
          <a:ext cx="224870" cy="132480"/>
        </a:xfrm>
        <a:prstGeom prst="rect">
          <a:avLst/>
        </a:prstGeom>
        <a:ln>
          <a:noFill/>
        </a:ln>
      </xdr:spPr>
    </xdr:pic>
    <xdr:clientData/>
  </xdr:twoCellAnchor>
  <xdr:twoCellAnchor editAs="oneCell">
    <xdr:from>
      <xdr:col>1</xdr:col>
      <xdr:colOff>796637</xdr:colOff>
      <xdr:row>59</xdr:row>
      <xdr:rowOff>20782</xdr:rowOff>
    </xdr:from>
    <xdr:to>
      <xdr:col>1</xdr:col>
      <xdr:colOff>1021507</xdr:colOff>
      <xdr:row>59</xdr:row>
      <xdr:rowOff>169332</xdr:rowOff>
    </xdr:to>
    <xdr:pic>
      <xdr:nvPicPr>
        <xdr:cNvPr id="72" name="Picture 68">
          <a:extLst>
            <a:ext uri="{FF2B5EF4-FFF2-40B4-BE49-F238E27FC236}">
              <a16:creationId xmlns:a16="http://schemas.microsoft.com/office/drawing/2014/main" id="{00000000-0008-0000-1500-000048000000}"/>
            </a:ext>
          </a:extLst>
        </xdr:cNvPr>
        <xdr:cNvPicPr/>
      </xdr:nvPicPr>
      <xdr:blipFill>
        <a:blip xmlns:r="http://schemas.openxmlformats.org/officeDocument/2006/relationships" r:embed="rId52"/>
        <a:stretch/>
      </xdr:blipFill>
      <xdr:spPr>
        <a:xfrm>
          <a:off x="1724892" y="12074237"/>
          <a:ext cx="224870" cy="148550"/>
        </a:xfrm>
        <a:prstGeom prst="rect">
          <a:avLst/>
        </a:prstGeom>
        <a:ln>
          <a:noFill/>
        </a:ln>
      </xdr:spPr>
    </xdr:pic>
    <xdr:clientData/>
  </xdr:twoCellAnchor>
  <xdr:twoCellAnchor editAs="oneCell">
    <xdr:from>
      <xdr:col>1</xdr:col>
      <xdr:colOff>623454</xdr:colOff>
      <xdr:row>60</xdr:row>
      <xdr:rowOff>48491</xdr:rowOff>
    </xdr:from>
    <xdr:to>
      <xdr:col>1</xdr:col>
      <xdr:colOff>848324</xdr:colOff>
      <xdr:row>60</xdr:row>
      <xdr:rowOff>162251</xdr:rowOff>
    </xdr:to>
    <xdr:pic>
      <xdr:nvPicPr>
        <xdr:cNvPr id="73" name="Picture 69">
          <a:extLst>
            <a:ext uri="{FF2B5EF4-FFF2-40B4-BE49-F238E27FC236}">
              <a16:creationId xmlns:a16="http://schemas.microsoft.com/office/drawing/2014/main" id="{00000000-0008-0000-1500-000049000000}"/>
            </a:ext>
          </a:extLst>
        </xdr:cNvPr>
        <xdr:cNvPicPr/>
      </xdr:nvPicPr>
      <xdr:blipFill>
        <a:blip xmlns:r="http://schemas.openxmlformats.org/officeDocument/2006/relationships" r:embed="rId53"/>
        <a:stretch/>
      </xdr:blipFill>
      <xdr:spPr>
        <a:xfrm>
          <a:off x="1551709" y="12302836"/>
          <a:ext cx="224870" cy="113760"/>
        </a:xfrm>
        <a:prstGeom prst="rect">
          <a:avLst/>
        </a:prstGeom>
        <a:ln>
          <a:noFill/>
        </a:ln>
      </xdr:spPr>
    </xdr:pic>
    <xdr:clientData/>
  </xdr:twoCellAnchor>
  <xdr:twoCellAnchor editAs="oneCell">
    <xdr:from>
      <xdr:col>1</xdr:col>
      <xdr:colOff>1614054</xdr:colOff>
      <xdr:row>61</xdr:row>
      <xdr:rowOff>20782</xdr:rowOff>
    </xdr:from>
    <xdr:to>
      <xdr:col>1</xdr:col>
      <xdr:colOff>1838924</xdr:colOff>
      <xdr:row>61</xdr:row>
      <xdr:rowOff>134542</xdr:rowOff>
    </xdr:to>
    <xdr:pic>
      <xdr:nvPicPr>
        <xdr:cNvPr id="74" name="Picture 70">
          <a:extLst>
            <a:ext uri="{FF2B5EF4-FFF2-40B4-BE49-F238E27FC236}">
              <a16:creationId xmlns:a16="http://schemas.microsoft.com/office/drawing/2014/main" id="{00000000-0008-0000-1500-00004A000000}"/>
            </a:ext>
          </a:extLst>
        </xdr:cNvPr>
        <xdr:cNvPicPr/>
      </xdr:nvPicPr>
      <xdr:blipFill>
        <a:blip xmlns:r="http://schemas.openxmlformats.org/officeDocument/2006/relationships" r:embed="rId54"/>
        <a:stretch/>
      </xdr:blipFill>
      <xdr:spPr>
        <a:xfrm>
          <a:off x="2542309" y="12476018"/>
          <a:ext cx="224870" cy="113760"/>
        </a:xfrm>
        <a:prstGeom prst="rect">
          <a:avLst/>
        </a:prstGeom>
        <a:ln>
          <a:noFill/>
        </a:ln>
      </xdr:spPr>
    </xdr:pic>
    <xdr:clientData/>
  </xdr:twoCellAnchor>
  <xdr:twoCellAnchor editAs="oneCell">
    <xdr:from>
      <xdr:col>1</xdr:col>
      <xdr:colOff>1766454</xdr:colOff>
      <xdr:row>62</xdr:row>
      <xdr:rowOff>48491</xdr:rowOff>
    </xdr:from>
    <xdr:to>
      <xdr:col>1</xdr:col>
      <xdr:colOff>1991324</xdr:colOff>
      <xdr:row>62</xdr:row>
      <xdr:rowOff>162251</xdr:rowOff>
    </xdr:to>
    <xdr:pic>
      <xdr:nvPicPr>
        <xdr:cNvPr id="75" name="Picture 71">
          <a:extLst>
            <a:ext uri="{FF2B5EF4-FFF2-40B4-BE49-F238E27FC236}">
              <a16:creationId xmlns:a16="http://schemas.microsoft.com/office/drawing/2014/main" id="{00000000-0008-0000-1500-00004B000000}"/>
            </a:ext>
          </a:extLst>
        </xdr:cNvPr>
        <xdr:cNvPicPr/>
      </xdr:nvPicPr>
      <xdr:blipFill>
        <a:blip xmlns:r="http://schemas.openxmlformats.org/officeDocument/2006/relationships" r:embed="rId55"/>
        <a:stretch/>
      </xdr:blipFill>
      <xdr:spPr>
        <a:xfrm>
          <a:off x="2694709" y="12704618"/>
          <a:ext cx="224870" cy="113760"/>
        </a:xfrm>
        <a:prstGeom prst="rect">
          <a:avLst/>
        </a:prstGeom>
        <a:ln>
          <a:noFill/>
        </a:ln>
      </xdr:spPr>
    </xdr:pic>
    <xdr:clientData/>
  </xdr:twoCellAnchor>
  <xdr:twoCellAnchor editAs="oneCell">
    <xdr:from>
      <xdr:col>1</xdr:col>
      <xdr:colOff>2140527</xdr:colOff>
      <xdr:row>62</xdr:row>
      <xdr:rowOff>41563</xdr:rowOff>
    </xdr:from>
    <xdr:to>
      <xdr:col>1</xdr:col>
      <xdr:colOff>2365397</xdr:colOff>
      <xdr:row>62</xdr:row>
      <xdr:rowOff>190113</xdr:rowOff>
    </xdr:to>
    <xdr:pic>
      <xdr:nvPicPr>
        <xdr:cNvPr id="76" name="Picture 72">
          <a:extLst>
            <a:ext uri="{FF2B5EF4-FFF2-40B4-BE49-F238E27FC236}">
              <a16:creationId xmlns:a16="http://schemas.microsoft.com/office/drawing/2014/main" id="{00000000-0008-0000-1500-00004C000000}"/>
            </a:ext>
          </a:extLst>
        </xdr:cNvPr>
        <xdr:cNvPicPr/>
      </xdr:nvPicPr>
      <xdr:blipFill>
        <a:blip xmlns:r="http://schemas.openxmlformats.org/officeDocument/2006/relationships" r:embed="rId11"/>
        <a:stretch/>
      </xdr:blipFill>
      <xdr:spPr>
        <a:xfrm>
          <a:off x="3068782" y="12697690"/>
          <a:ext cx="224870" cy="148550"/>
        </a:xfrm>
        <a:prstGeom prst="rect">
          <a:avLst/>
        </a:prstGeom>
        <a:ln>
          <a:noFill/>
        </a:ln>
      </xdr:spPr>
    </xdr:pic>
    <xdr:clientData/>
  </xdr:twoCellAnchor>
  <xdr:twoCellAnchor editAs="oneCell">
    <xdr:from>
      <xdr:col>1</xdr:col>
      <xdr:colOff>1828800</xdr:colOff>
      <xdr:row>63</xdr:row>
      <xdr:rowOff>41563</xdr:rowOff>
    </xdr:from>
    <xdr:to>
      <xdr:col>1</xdr:col>
      <xdr:colOff>2053670</xdr:colOff>
      <xdr:row>63</xdr:row>
      <xdr:rowOff>190113</xdr:rowOff>
    </xdr:to>
    <xdr:pic>
      <xdr:nvPicPr>
        <xdr:cNvPr id="77" name="Picture 73">
          <a:extLst>
            <a:ext uri="{FF2B5EF4-FFF2-40B4-BE49-F238E27FC236}">
              <a16:creationId xmlns:a16="http://schemas.microsoft.com/office/drawing/2014/main" id="{00000000-0008-0000-1500-00004D000000}"/>
            </a:ext>
          </a:extLst>
        </xdr:cNvPr>
        <xdr:cNvPicPr/>
      </xdr:nvPicPr>
      <xdr:blipFill>
        <a:blip xmlns:r="http://schemas.openxmlformats.org/officeDocument/2006/relationships" r:embed="rId56"/>
        <a:stretch/>
      </xdr:blipFill>
      <xdr:spPr>
        <a:xfrm>
          <a:off x="2757055" y="12898581"/>
          <a:ext cx="224870" cy="148550"/>
        </a:xfrm>
        <a:prstGeom prst="rect">
          <a:avLst/>
        </a:prstGeom>
        <a:ln>
          <a:noFill/>
        </a:ln>
      </xdr:spPr>
    </xdr:pic>
    <xdr:clientData/>
  </xdr:twoCellAnchor>
  <xdr:twoCellAnchor editAs="oneCell">
    <xdr:from>
      <xdr:col>1</xdr:col>
      <xdr:colOff>2161309</xdr:colOff>
      <xdr:row>63</xdr:row>
      <xdr:rowOff>13854</xdr:rowOff>
    </xdr:from>
    <xdr:to>
      <xdr:col>1</xdr:col>
      <xdr:colOff>2386179</xdr:colOff>
      <xdr:row>63</xdr:row>
      <xdr:rowOff>162404</xdr:rowOff>
    </xdr:to>
    <xdr:pic>
      <xdr:nvPicPr>
        <xdr:cNvPr id="78" name="Picture 74">
          <a:extLst>
            <a:ext uri="{FF2B5EF4-FFF2-40B4-BE49-F238E27FC236}">
              <a16:creationId xmlns:a16="http://schemas.microsoft.com/office/drawing/2014/main" id="{00000000-0008-0000-1500-00004E000000}"/>
            </a:ext>
          </a:extLst>
        </xdr:cNvPr>
        <xdr:cNvPicPr/>
      </xdr:nvPicPr>
      <xdr:blipFill>
        <a:blip xmlns:r="http://schemas.openxmlformats.org/officeDocument/2006/relationships" r:embed="rId11"/>
        <a:stretch/>
      </xdr:blipFill>
      <xdr:spPr>
        <a:xfrm>
          <a:off x="3089564" y="12870872"/>
          <a:ext cx="224870" cy="148550"/>
        </a:xfrm>
        <a:prstGeom prst="rect">
          <a:avLst/>
        </a:prstGeom>
        <a:ln>
          <a:noFill/>
        </a:ln>
      </xdr:spPr>
    </xdr:pic>
    <xdr:clientData/>
  </xdr:twoCellAnchor>
  <xdr:twoCellAnchor editAs="oneCell">
    <xdr:from>
      <xdr:col>1</xdr:col>
      <xdr:colOff>796636</xdr:colOff>
      <xdr:row>64</xdr:row>
      <xdr:rowOff>6927</xdr:rowOff>
    </xdr:from>
    <xdr:to>
      <xdr:col>1</xdr:col>
      <xdr:colOff>1021506</xdr:colOff>
      <xdr:row>64</xdr:row>
      <xdr:rowOff>155477</xdr:rowOff>
    </xdr:to>
    <xdr:pic>
      <xdr:nvPicPr>
        <xdr:cNvPr id="79" name="Picture 75">
          <a:extLst>
            <a:ext uri="{FF2B5EF4-FFF2-40B4-BE49-F238E27FC236}">
              <a16:creationId xmlns:a16="http://schemas.microsoft.com/office/drawing/2014/main" id="{00000000-0008-0000-1500-00004F000000}"/>
            </a:ext>
          </a:extLst>
        </xdr:cNvPr>
        <xdr:cNvPicPr/>
      </xdr:nvPicPr>
      <xdr:blipFill>
        <a:blip xmlns:r="http://schemas.openxmlformats.org/officeDocument/2006/relationships" r:embed="rId57"/>
        <a:stretch/>
      </xdr:blipFill>
      <xdr:spPr>
        <a:xfrm>
          <a:off x="1724891" y="13064836"/>
          <a:ext cx="224870" cy="148550"/>
        </a:xfrm>
        <a:prstGeom prst="rect">
          <a:avLst/>
        </a:prstGeom>
        <a:ln>
          <a:noFill/>
        </a:ln>
      </xdr:spPr>
    </xdr:pic>
    <xdr:clientData/>
  </xdr:twoCellAnchor>
  <xdr:twoCellAnchor editAs="oneCell">
    <xdr:from>
      <xdr:col>1</xdr:col>
      <xdr:colOff>928255</xdr:colOff>
      <xdr:row>65</xdr:row>
      <xdr:rowOff>48491</xdr:rowOff>
    </xdr:from>
    <xdr:to>
      <xdr:col>1</xdr:col>
      <xdr:colOff>1153125</xdr:colOff>
      <xdr:row>65</xdr:row>
      <xdr:rowOff>162251</xdr:rowOff>
    </xdr:to>
    <xdr:pic>
      <xdr:nvPicPr>
        <xdr:cNvPr id="80" name="Picture 76">
          <a:extLst>
            <a:ext uri="{FF2B5EF4-FFF2-40B4-BE49-F238E27FC236}">
              <a16:creationId xmlns:a16="http://schemas.microsoft.com/office/drawing/2014/main" id="{00000000-0008-0000-1500-000050000000}"/>
            </a:ext>
          </a:extLst>
        </xdr:cNvPr>
        <xdr:cNvPicPr/>
      </xdr:nvPicPr>
      <xdr:blipFill>
        <a:blip xmlns:r="http://schemas.openxmlformats.org/officeDocument/2006/relationships" r:embed="rId58"/>
        <a:stretch/>
      </xdr:blipFill>
      <xdr:spPr>
        <a:xfrm>
          <a:off x="1856510" y="13307291"/>
          <a:ext cx="224870" cy="113760"/>
        </a:xfrm>
        <a:prstGeom prst="rect">
          <a:avLst/>
        </a:prstGeom>
        <a:ln>
          <a:noFill/>
        </a:ln>
      </xdr:spPr>
    </xdr:pic>
    <xdr:clientData/>
  </xdr:twoCellAnchor>
  <xdr:twoCellAnchor editAs="oneCell">
    <xdr:from>
      <xdr:col>1</xdr:col>
      <xdr:colOff>810491</xdr:colOff>
      <xdr:row>66</xdr:row>
      <xdr:rowOff>48491</xdr:rowOff>
    </xdr:from>
    <xdr:to>
      <xdr:col>1</xdr:col>
      <xdr:colOff>1035361</xdr:colOff>
      <xdr:row>66</xdr:row>
      <xdr:rowOff>180971</xdr:rowOff>
    </xdr:to>
    <xdr:pic>
      <xdr:nvPicPr>
        <xdr:cNvPr id="81" name="Picture 77">
          <a:extLst>
            <a:ext uri="{FF2B5EF4-FFF2-40B4-BE49-F238E27FC236}">
              <a16:creationId xmlns:a16="http://schemas.microsoft.com/office/drawing/2014/main" id="{00000000-0008-0000-1500-000051000000}"/>
            </a:ext>
          </a:extLst>
        </xdr:cNvPr>
        <xdr:cNvPicPr/>
      </xdr:nvPicPr>
      <xdr:blipFill>
        <a:blip xmlns:r="http://schemas.openxmlformats.org/officeDocument/2006/relationships" r:embed="rId59"/>
        <a:stretch/>
      </xdr:blipFill>
      <xdr:spPr>
        <a:xfrm>
          <a:off x="1738746" y="13508182"/>
          <a:ext cx="224870" cy="132480"/>
        </a:xfrm>
        <a:prstGeom prst="rect">
          <a:avLst/>
        </a:prstGeom>
        <a:ln>
          <a:noFill/>
        </a:ln>
      </xdr:spPr>
    </xdr:pic>
    <xdr:clientData/>
  </xdr:twoCellAnchor>
  <xdr:twoCellAnchor editAs="oneCell">
    <xdr:from>
      <xdr:col>1</xdr:col>
      <xdr:colOff>1558637</xdr:colOff>
      <xdr:row>67</xdr:row>
      <xdr:rowOff>6927</xdr:rowOff>
    </xdr:from>
    <xdr:to>
      <xdr:col>1</xdr:col>
      <xdr:colOff>1783507</xdr:colOff>
      <xdr:row>67</xdr:row>
      <xdr:rowOff>155477</xdr:rowOff>
    </xdr:to>
    <xdr:pic>
      <xdr:nvPicPr>
        <xdr:cNvPr id="82" name="Picture 78">
          <a:extLst>
            <a:ext uri="{FF2B5EF4-FFF2-40B4-BE49-F238E27FC236}">
              <a16:creationId xmlns:a16="http://schemas.microsoft.com/office/drawing/2014/main" id="{00000000-0008-0000-1500-000052000000}"/>
            </a:ext>
          </a:extLst>
        </xdr:cNvPr>
        <xdr:cNvPicPr/>
      </xdr:nvPicPr>
      <xdr:blipFill>
        <a:blip xmlns:r="http://schemas.openxmlformats.org/officeDocument/2006/relationships" r:embed="rId60"/>
        <a:stretch/>
      </xdr:blipFill>
      <xdr:spPr>
        <a:xfrm>
          <a:off x="2486892" y="13667509"/>
          <a:ext cx="224870" cy="148550"/>
        </a:xfrm>
        <a:prstGeom prst="rect">
          <a:avLst/>
        </a:prstGeom>
        <a:ln>
          <a:noFill/>
        </a:ln>
      </xdr:spPr>
    </xdr:pic>
    <xdr:clientData/>
  </xdr:twoCellAnchor>
  <xdr:twoCellAnchor editAs="oneCell">
    <xdr:from>
      <xdr:col>1</xdr:col>
      <xdr:colOff>720437</xdr:colOff>
      <xdr:row>68</xdr:row>
      <xdr:rowOff>20782</xdr:rowOff>
    </xdr:from>
    <xdr:to>
      <xdr:col>1</xdr:col>
      <xdr:colOff>945307</xdr:colOff>
      <xdr:row>68</xdr:row>
      <xdr:rowOff>169332</xdr:rowOff>
    </xdr:to>
    <xdr:pic>
      <xdr:nvPicPr>
        <xdr:cNvPr id="83" name="Picture 79">
          <a:extLst>
            <a:ext uri="{FF2B5EF4-FFF2-40B4-BE49-F238E27FC236}">
              <a16:creationId xmlns:a16="http://schemas.microsoft.com/office/drawing/2014/main" id="{00000000-0008-0000-1500-000053000000}"/>
            </a:ext>
          </a:extLst>
        </xdr:cNvPr>
        <xdr:cNvPicPr/>
      </xdr:nvPicPr>
      <xdr:blipFill>
        <a:blip xmlns:r="http://schemas.openxmlformats.org/officeDocument/2006/relationships" r:embed="rId61"/>
        <a:stretch/>
      </xdr:blipFill>
      <xdr:spPr>
        <a:xfrm>
          <a:off x="1648692" y="13882255"/>
          <a:ext cx="224870" cy="148550"/>
        </a:xfrm>
        <a:prstGeom prst="rect">
          <a:avLst/>
        </a:prstGeom>
        <a:ln>
          <a:noFill/>
        </a:ln>
      </xdr:spPr>
    </xdr:pic>
    <xdr:clientData/>
  </xdr:twoCellAnchor>
  <xdr:twoCellAnchor editAs="oneCell">
    <xdr:from>
      <xdr:col>1</xdr:col>
      <xdr:colOff>755073</xdr:colOff>
      <xdr:row>69</xdr:row>
      <xdr:rowOff>34636</xdr:rowOff>
    </xdr:from>
    <xdr:to>
      <xdr:col>1</xdr:col>
      <xdr:colOff>979943</xdr:colOff>
      <xdr:row>69</xdr:row>
      <xdr:rowOff>183186</xdr:rowOff>
    </xdr:to>
    <xdr:pic>
      <xdr:nvPicPr>
        <xdr:cNvPr id="84" name="Picture 80">
          <a:extLst>
            <a:ext uri="{FF2B5EF4-FFF2-40B4-BE49-F238E27FC236}">
              <a16:creationId xmlns:a16="http://schemas.microsoft.com/office/drawing/2014/main" id="{00000000-0008-0000-1500-000054000000}"/>
            </a:ext>
          </a:extLst>
        </xdr:cNvPr>
        <xdr:cNvPicPr/>
      </xdr:nvPicPr>
      <xdr:blipFill>
        <a:blip xmlns:r="http://schemas.openxmlformats.org/officeDocument/2006/relationships" r:embed="rId62"/>
        <a:stretch/>
      </xdr:blipFill>
      <xdr:spPr>
        <a:xfrm>
          <a:off x="1683328" y="14097000"/>
          <a:ext cx="224870" cy="148550"/>
        </a:xfrm>
        <a:prstGeom prst="rect">
          <a:avLst/>
        </a:prstGeom>
        <a:ln>
          <a:noFill/>
        </a:ln>
      </xdr:spPr>
    </xdr:pic>
    <xdr:clientData/>
  </xdr:twoCellAnchor>
  <xdr:twoCellAnchor editAs="oneCell">
    <xdr:from>
      <xdr:col>1</xdr:col>
      <xdr:colOff>706582</xdr:colOff>
      <xdr:row>70</xdr:row>
      <xdr:rowOff>55418</xdr:rowOff>
    </xdr:from>
    <xdr:to>
      <xdr:col>1</xdr:col>
      <xdr:colOff>931452</xdr:colOff>
      <xdr:row>70</xdr:row>
      <xdr:rowOff>169178</xdr:rowOff>
    </xdr:to>
    <xdr:pic>
      <xdr:nvPicPr>
        <xdr:cNvPr id="85" name="Picture 81">
          <a:extLst>
            <a:ext uri="{FF2B5EF4-FFF2-40B4-BE49-F238E27FC236}">
              <a16:creationId xmlns:a16="http://schemas.microsoft.com/office/drawing/2014/main" id="{00000000-0008-0000-1500-000055000000}"/>
            </a:ext>
          </a:extLst>
        </xdr:cNvPr>
        <xdr:cNvPicPr/>
      </xdr:nvPicPr>
      <xdr:blipFill>
        <a:blip xmlns:r="http://schemas.openxmlformats.org/officeDocument/2006/relationships" r:embed="rId63"/>
        <a:stretch/>
      </xdr:blipFill>
      <xdr:spPr>
        <a:xfrm>
          <a:off x="1634837" y="14318673"/>
          <a:ext cx="224870" cy="113760"/>
        </a:xfrm>
        <a:prstGeom prst="rect">
          <a:avLst/>
        </a:prstGeom>
        <a:ln>
          <a:noFill/>
        </a:ln>
      </xdr:spPr>
    </xdr:pic>
    <xdr:clientData/>
  </xdr:twoCellAnchor>
  <xdr:twoCellAnchor editAs="oneCell">
    <xdr:from>
      <xdr:col>1</xdr:col>
      <xdr:colOff>616527</xdr:colOff>
      <xdr:row>71</xdr:row>
      <xdr:rowOff>20782</xdr:rowOff>
    </xdr:from>
    <xdr:to>
      <xdr:col>1</xdr:col>
      <xdr:colOff>841397</xdr:colOff>
      <xdr:row>71</xdr:row>
      <xdr:rowOff>169332</xdr:rowOff>
    </xdr:to>
    <xdr:pic>
      <xdr:nvPicPr>
        <xdr:cNvPr id="86" name="Picture 82">
          <a:extLst>
            <a:ext uri="{FF2B5EF4-FFF2-40B4-BE49-F238E27FC236}">
              <a16:creationId xmlns:a16="http://schemas.microsoft.com/office/drawing/2014/main" id="{00000000-0008-0000-1500-000056000000}"/>
            </a:ext>
          </a:extLst>
        </xdr:cNvPr>
        <xdr:cNvPicPr/>
      </xdr:nvPicPr>
      <xdr:blipFill>
        <a:blip xmlns:r="http://schemas.openxmlformats.org/officeDocument/2006/relationships" r:embed="rId64"/>
        <a:stretch/>
      </xdr:blipFill>
      <xdr:spPr>
        <a:xfrm>
          <a:off x="1544782" y="14484927"/>
          <a:ext cx="224870" cy="148550"/>
        </a:xfrm>
        <a:prstGeom prst="rect">
          <a:avLst/>
        </a:prstGeom>
        <a:ln>
          <a:noFill/>
        </a:ln>
      </xdr:spPr>
    </xdr:pic>
    <xdr:clientData/>
  </xdr:twoCellAnchor>
  <xdr:twoCellAnchor editAs="oneCell">
    <xdr:from>
      <xdr:col>1</xdr:col>
      <xdr:colOff>1821873</xdr:colOff>
      <xdr:row>72</xdr:row>
      <xdr:rowOff>27709</xdr:rowOff>
    </xdr:from>
    <xdr:to>
      <xdr:col>1</xdr:col>
      <xdr:colOff>2046743</xdr:colOff>
      <xdr:row>72</xdr:row>
      <xdr:rowOff>176259</xdr:rowOff>
    </xdr:to>
    <xdr:pic>
      <xdr:nvPicPr>
        <xdr:cNvPr id="87" name="Picture 83">
          <a:extLst>
            <a:ext uri="{FF2B5EF4-FFF2-40B4-BE49-F238E27FC236}">
              <a16:creationId xmlns:a16="http://schemas.microsoft.com/office/drawing/2014/main" id="{00000000-0008-0000-1500-000057000000}"/>
            </a:ext>
          </a:extLst>
        </xdr:cNvPr>
        <xdr:cNvPicPr/>
      </xdr:nvPicPr>
      <xdr:blipFill>
        <a:blip xmlns:r="http://schemas.openxmlformats.org/officeDocument/2006/relationships" r:embed="rId65"/>
        <a:stretch/>
      </xdr:blipFill>
      <xdr:spPr>
        <a:xfrm>
          <a:off x="2750128" y="14692745"/>
          <a:ext cx="224870" cy="148550"/>
        </a:xfrm>
        <a:prstGeom prst="rect">
          <a:avLst/>
        </a:prstGeom>
        <a:ln>
          <a:noFill/>
        </a:ln>
      </xdr:spPr>
    </xdr:pic>
    <xdr:clientData/>
  </xdr:twoCellAnchor>
  <xdr:twoCellAnchor editAs="oneCell">
    <xdr:from>
      <xdr:col>1</xdr:col>
      <xdr:colOff>1461655</xdr:colOff>
      <xdr:row>72</xdr:row>
      <xdr:rowOff>6928</xdr:rowOff>
    </xdr:from>
    <xdr:to>
      <xdr:col>1</xdr:col>
      <xdr:colOff>1686525</xdr:colOff>
      <xdr:row>72</xdr:row>
      <xdr:rowOff>155478</xdr:rowOff>
    </xdr:to>
    <xdr:pic>
      <xdr:nvPicPr>
        <xdr:cNvPr id="88" name="Picture 84">
          <a:extLst>
            <a:ext uri="{FF2B5EF4-FFF2-40B4-BE49-F238E27FC236}">
              <a16:creationId xmlns:a16="http://schemas.microsoft.com/office/drawing/2014/main" id="{00000000-0008-0000-1500-000058000000}"/>
            </a:ext>
          </a:extLst>
        </xdr:cNvPr>
        <xdr:cNvPicPr/>
      </xdr:nvPicPr>
      <xdr:blipFill>
        <a:blip xmlns:r="http://schemas.openxmlformats.org/officeDocument/2006/relationships" r:embed="rId17"/>
        <a:stretch/>
      </xdr:blipFill>
      <xdr:spPr>
        <a:xfrm>
          <a:off x="2389910" y="14671964"/>
          <a:ext cx="224870" cy="148550"/>
        </a:xfrm>
        <a:prstGeom prst="rect">
          <a:avLst/>
        </a:prstGeom>
        <a:ln>
          <a:noFill/>
        </a:ln>
      </xdr:spPr>
    </xdr:pic>
    <xdr:clientData/>
  </xdr:twoCellAnchor>
  <xdr:twoCellAnchor editAs="oneCell">
    <xdr:from>
      <xdr:col>1</xdr:col>
      <xdr:colOff>748145</xdr:colOff>
      <xdr:row>73</xdr:row>
      <xdr:rowOff>20782</xdr:rowOff>
    </xdr:from>
    <xdr:to>
      <xdr:col>1</xdr:col>
      <xdr:colOff>973015</xdr:colOff>
      <xdr:row>73</xdr:row>
      <xdr:rowOff>169332</xdr:rowOff>
    </xdr:to>
    <xdr:pic>
      <xdr:nvPicPr>
        <xdr:cNvPr id="89" name="Picture 85">
          <a:extLst>
            <a:ext uri="{FF2B5EF4-FFF2-40B4-BE49-F238E27FC236}">
              <a16:creationId xmlns:a16="http://schemas.microsoft.com/office/drawing/2014/main" id="{00000000-0008-0000-1500-000059000000}"/>
            </a:ext>
          </a:extLst>
        </xdr:cNvPr>
        <xdr:cNvPicPr/>
      </xdr:nvPicPr>
      <xdr:blipFill>
        <a:blip xmlns:r="http://schemas.openxmlformats.org/officeDocument/2006/relationships" r:embed="rId66"/>
        <a:stretch/>
      </xdr:blipFill>
      <xdr:spPr>
        <a:xfrm>
          <a:off x="1676400" y="14886709"/>
          <a:ext cx="224870" cy="148550"/>
        </a:xfrm>
        <a:prstGeom prst="rect">
          <a:avLst/>
        </a:prstGeom>
        <a:ln>
          <a:noFill/>
        </a:ln>
      </xdr:spPr>
    </xdr:pic>
    <xdr:clientData/>
  </xdr:twoCellAnchor>
  <xdr:twoCellAnchor editAs="oneCell">
    <xdr:from>
      <xdr:col>1</xdr:col>
      <xdr:colOff>1607127</xdr:colOff>
      <xdr:row>74</xdr:row>
      <xdr:rowOff>41563</xdr:rowOff>
    </xdr:from>
    <xdr:to>
      <xdr:col>1</xdr:col>
      <xdr:colOff>1831997</xdr:colOff>
      <xdr:row>74</xdr:row>
      <xdr:rowOff>155323</xdr:rowOff>
    </xdr:to>
    <xdr:pic>
      <xdr:nvPicPr>
        <xdr:cNvPr id="90" name="Picture 86">
          <a:extLst>
            <a:ext uri="{FF2B5EF4-FFF2-40B4-BE49-F238E27FC236}">
              <a16:creationId xmlns:a16="http://schemas.microsoft.com/office/drawing/2014/main" id="{00000000-0008-0000-1500-00005A000000}"/>
            </a:ext>
          </a:extLst>
        </xdr:cNvPr>
        <xdr:cNvPicPr/>
      </xdr:nvPicPr>
      <xdr:blipFill>
        <a:blip xmlns:r="http://schemas.openxmlformats.org/officeDocument/2006/relationships" r:embed="rId67"/>
        <a:stretch/>
      </xdr:blipFill>
      <xdr:spPr>
        <a:xfrm>
          <a:off x="2535382" y="15108381"/>
          <a:ext cx="224870" cy="113760"/>
        </a:xfrm>
        <a:prstGeom prst="rect">
          <a:avLst/>
        </a:prstGeom>
        <a:ln>
          <a:noFill/>
        </a:ln>
      </xdr:spPr>
    </xdr:pic>
    <xdr:clientData/>
  </xdr:twoCellAnchor>
  <xdr:twoCellAnchor editAs="oneCell">
    <xdr:from>
      <xdr:col>1</xdr:col>
      <xdr:colOff>817418</xdr:colOff>
      <xdr:row>75</xdr:row>
      <xdr:rowOff>48491</xdr:rowOff>
    </xdr:from>
    <xdr:to>
      <xdr:col>1</xdr:col>
      <xdr:colOff>1042288</xdr:colOff>
      <xdr:row>75</xdr:row>
      <xdr:rowOff>162251</xdr:rowOff>
    </xdr:to>
    <xdr:pic>
      <xdr:nvPicPr>
        <xdr:cNvPr id="91" name="Picture 87">
          <a:extLst>
            <a:ext uri="{FF2B5EF4-FFF2-40B4-BE49-F238E27FC236}">
              <a16:creationId xmlns:a16="http://schemas.microsoft.com/office/drawing/2014/main" id="{00000000-0008-0000-1500-00005B000000}"/>
            </a:ext>
          </a:extLst>
        </xdr:cNvPr>
        <xdr:cNvPicPr/>
      </xdr:nvPicPr>
      <xdr:blipFill>
        <a:blip xmlns:r="http://schemas.openxmlformats.org/officeDocument/2006/relationships" r:embed="rId68"/>
        <a:stretch/>
      </xdr:blipFill>
      <xdr:spPr>
        <a:xfrm>
          <a:off x="1745673" y="15316200"/>
          <a:ext cx="224870" cy="113760"/>
        </a:xfrm>
        <a:prstGeom prst="rect">
          <a:avLst/>
        </a:prstGeom>
        <a:ln>
          <a:noFill/>
        </a:ln>
      </xdr:spPr>
    </xdr:pic>
    <xdr:clientData/>
  </xdr:twoCellAnchor>
  <xdr:twoCellAnchor editAs="oneCell">
    <xdr:from>
      <xdr:col>1</xdr:col>
      <xdr:colOff>547255</xdr:colOff>
      <xdr:row>76</xdr:row>
      <xdr:rowOff>6928</xdr:rowOff>
    </xdr:from>
    <xdr:to>
      <xdr:col>1</xdr:col>
      <xdr:colOff>772125</xdr:colOff>
      <xdr:row>76</xdr:row>
      <xdr:rowOff>136398</xdr:rowOff>
    </xdr:to>
    <xdr:pic>
      <xdr:nvPicPr>
        <xdr:cNvPr id="92" name="Picture 88">
          <a:extLst>
            <a:ext uri="{FF2B5EF4-FFF2-40B4-BE49-F238E27FC236}">
              <a16:creationId xmlns:a16="http://schemas.microsoft.com/office/drawing/2014/main" id="{00000000-0008-0000-1500-00005C000000}"/>
            </a:ext>
          </a:extLst>
        </xdr:cNvPr>
        <xdr:cNvPicPr/>
      </xdr:nvPicPr>
      <xdr:blipFill>
        <a:blip xmlns:r="http://schemas.openxmlformats.org/officeDocument/2006/relationships" r:embed="rId69"/>
        <a:stretch/>
      </xdr:blipFill>
      <xdr:spPr>
        <a:xfrm>
          <a:off x="1475510" y="15475528"/>
          <a:ext cx="224870" cy="129470"/>
        </a:xfrm>
        <a:prstGeom prst="rect">
          <a:avLst/>
        </a:prstGeom>
        <a:ln>
          <a:noFill/>
        </a:ln>
      </xdr:spPr>
    </xdr:pic>
    <xdr:clientData/>
  </xdr:twoCellAnchor>
  <xdr:twoCellAnchor editAs="oneCell">
    <xdr:from>
      <xdr:col>1</xdr:col>
      <xdr:colOff>685800</xdr:colOff>
      <xdr:row>77</xdr:row>
      <xdr:rowOff>55418</xdr:rowOff>
    </xdr:from>
    <xdr:to>
      <xdr:col>1</xdr:col>
      <xdr:colOff>910670</xdr:colOff>
      <xdr:row>77</xdr:row>
      <xdr:rowOff>169178</xdr:rowOff>
    </xdr:to>
    <xdr:pic>
      <xdr:nvPicPr>
        <xdr:cNvPr id="93" name="Picture 89">
          <a:extLst>
            <a:ext uri="{FF2B5EF4-FFF2-40B4-BE49-F238E27FC236}">
              <a16:creationId xmlns:a16="http://schemas.microsoft.com/office/drawing/2014/main" id="{00000000-0008-0000-1500-00005D000000}"/>
            </a:ext>
          </a:extLst>
        </xdr:cNvPr>
        <xdr:cNvPicPr/>
      </xdr:nvPicPr>
      <xdr:blipFill>
        <a:blip xmlns:r="http://schemas.openxmlformats.org/officeDocument/2006/relationships" r:embed="rId70"/>
        <a:stretch/>
      </xdr:blipFill>
      <xdr:spPr>
        <a:xfrm>
          <a:off x="1614055" y="15724909"/>
          <a:ext cx="224870" cy="113760"/>
        </a:xfrm>
        <a:prstGeom prst="rect">
          <a:avLst/>
        </a:prstGeom>
        <a:ln>
          <a:noFill/>
        </a:ln>
      </xdr:spPr>
    </xdr:pic>
    <xdr:clientData/>
  </xdr:twoCellAnchor>
  <xdr:twoCellAnchor editAs="oneCell">
    <xdr:from>
      <xdr:col>1</xdr:col>
      <xdr:colOff>671946</xdr:colOff>
      <xdr:row>78</xdr:row>
      <xdr:rowOff>34636</xdr:rowOff>
    </xdr:from>
    <xdr:to>
      <xdr:col>1</xdr:col>
      <xdr:colOff>896816</xdr:colOff>
      <xdr:row>78</xdr:row>
      <xdr:rowOff>183186</xdr:rowOff>
    </xdr:to>
    <xdr:pic>
      <xdr:nvPicPr>
        <xdr:cNvPr id="94" name="Picture 90">
          <a:extLst>
            <a:ext uri="{FF2B5EF4-FFF2-40B4-BE49-F238E27FC236}">
              <a16:creationId xmlns:a16="http://schemas.microsoft.com/office/drawing/2014/main" id="{00000000-0008-0000-1500-00005E000000}"/>
            </a:ext>
          </a:extLst>
        </xdr:cNvPr>
        <xdr:cNvPicPr/>
      </xdr:nvPicPr>
      <xdr:blipFill>
        <a:blip xmlns:r="http://schemas.openxmlformats.org/officeDocument/2006/relationships" r:embed="rId71"/>
        <a:stretch/>
      </xdr:blipFill>
      <xdr:spPr>
        <a:xfrm>
          <a:off x="1600201" y="15905018"/>
          <a:ext cx="224870" cy="148550"/>
        </a:xfrm>
        <a:prstGeom prst="rect">
          <a:avLst/>
        </a:prstGeom>
        <a:ln>
          <a:noFill/>
        </a:ln>
      </xdr:spPr>
    </xdr:pic>
    <xdr:clientData/>
  </xdr:twoCellAnchor>
  <xdr:twoCellAnchor editAs="oneCell">
    <xdr:from>
      <xdr:col>1</xdr:col>
      <xdr:colOff>879764</xdr:colOff>
      <xdr:row>79</xdr:row>
      <xdr:rowOff>55418</xdr:rowOff>
    </xdr:from>
    <xdr:to>
      <xdr:col>1</xdr:col>
      <xdr:colOff>1104634</xdr:colOff>
      <xdr:row>79</xdr:row>
      <xdr:rowOff>169178</xdr:rowOff>
    </xdr:to>
    <xdr:pic>
      <xdr:nvPicPr>
        <xdr:cNvPr id="95" name="Picture 91">
          <a:extLst>
            <a:ext uri="{FF2B5EF4-FFF2-40B4-BE49-F238E27FC236}">
              <a16:creationId xmlns:a16="http://schemas.microsoft.com/office/drawing/2014/main" id="{00000000-0008-0000-1500-00005F000000}"/>
            </a:ext>
          </a:extLst>
        </xdr:cNvPr>
        <xdr:cNvPicPr/>
      </xdr:nvPicPr>
      <xdr:blipFill>
        <a:blip xmlns:r="http://schemas.openxmlformats.org/officeDocument/2006/relationships" r:embed="rId72"/>
        <a:stretch/>
      </xdr:blipFill>
      <xdr:spPr>
        <a:xfrm>
          <a:off x="1808019" y="16126691"/>
          <a:ext cx="224870" cy="113760"/>
        </a:xfrm>
        <a:prstGeom prst="rect">
          <a:avLst/>
        </a:prstGeom>
        <a:ln>
          <a:noFill/>
        </a:ln>
      </xdr:spPr>
    </xdr:pic>
    <xdr:clientData/>
  </xdr:twoCellAnchor>
  <xdr:twoCellAnchor editAs="oneCell">
    <xdr:from>
      <xdr:col>1</xdr:col>
      <xdr:colOff>602673</xdr:colOff>
      <xdr:row>80</xdr:row>
      <xdr:rowOff>48491</xdr:rowOff>
    </xdr:from>
    <xdr:to>
      <xdr:col>1</xdr:col>
      <xdr:colOff>827543</xdr:colOff>
      <xdr:row>81</xdr:row>
      <xdr:rowOff>768</xdr:rowOff>
    </xdr:to>
    <xdr:pic>
      <xdr:nvPicPr>
        <xdr:cNvPr id="96" name="Picture 92">
          <a:extLst>
            <a:ext uri="{FF2B5EF4-FFF2-40B4-BE49-F238E27FC236}">
              <a16:creationId xmlns:a16="http://schemas.microsoft.com/office/drawing/2014/main" id="{00000000-0008-0000-1500-000060000000}"/>
            </a:ext>
          </a:extLst>
        </xdr:cNvPr>
        <xdr:cNvPicPr/>
      </xdr:nvPicPr>
      <xdr:blipFill>
        <a:blip xmlns:r="http://schemas.openxmlformats.org/officeDocument/2006/relationships" r:embed="rId73"/>
        <a:stretch/>
      </xdr:blipFill>
      <xdr:spPr>
        <a:xfrm>
          <a:off x="1530928" y="16320655"/>
          <a:ext cx="224870" cy="148550"/>
        </a:xfrm>
        <a:prstGeom prst="rect">
          <a:avLst/>
        </a:prstGeom>
        <a:ln>
          <a:noFill/>
        </a:ln>
      </xdr:spPr>
    </xdr:pic>
    <xdr:clientData/>
  </xdr:twoCellAnchor>
  <xdr:twoCellAnchor editAs="oneCell">
    <xdr:from>
      <xdr:col>1</xdr:col>
      <xdr:colOff>803564</xdr:colOff>
      <xdr:row>82</xdr:row>
      <xdr:rowOff>34636</xdr:rowOff>
    </xdr:from>
    <xdr:to>
      <xdr:col>1</xdr:col>
      <xdr:colOff>1028434</xdr:colOff>
      <xdr:row>82</xdr:row>
      <xdr:rowOff>148396</xdr:rowOff>
    </xdr:to>
    <xdr:pic>
      <xdr:nvPicPr>
        <xdr:cNvPr id="97" name="Picture 93">
          <a:extLst>
            <a:ext uri="{FF2B5EF4-FFF2-40B4-BE49-F238E27FC236}">
              <a16:creationId xmlns:a16="http://schemas.microsoft.com/office/drawing/2014/main" id="{00000000-0008-0000-1500-000061000000}"/>
            </a:ext>
          </a:extLst>
        </xdr:cNvPr>
        <xdr:cNvPicPr/>
      </xdr:nvPicPr>
      <xdr:blipFill>
        <a:blip xmlns:r="http://schemas.openxmlformats.org/officeDocument/2006/relationships" r:embed="rId74"/>
        <a:stretch/>
      </xdr:blipFill>
      <xdr:spPr>
        <a:xfrm>
          <a:off x="1731819" y="16708581"/>
          <a:ext cx="224870" cy="113760"/>
        </a:xfrm>
        <a:prstGeom prst="rect">
          <a:avLst/>
        </a:prstGeom>
        <a:ln>
          <a:noFill/>
        </a:ln>
      </xdr:spPr>
    </xdr:pic>
    <xdr:clientData/>
  </xdr:twoCellAnchor>
  <xdr:twoCellAnchor editAs="oneCell">
    <xdr:from>
      <xdr:col>1</xdr:col>
      <xdr:colOff>748145</xdr:colOff>
      <xdr:row>81</xdr:row>
      <xdr:rowOff>13854</xdr:rowOff>
    </xdr:from>
    <xdr:to>
      <xdr:col>1</xdr:col>
      <xdr:colOff>973015</xdr:colOff>
      <xdr:row>81</xdr:row>
      <xdr:rowOff>162404</xdr:rowOff>
    </xdr:to>
    <xdr:pic>
      <xdr:nvPicPr>
        <xdr:cNvPr id="98" name="Picture 94">
          <a:extLst>
            <a:ext uri="{FF2B5EF4-FFF2-40B4-BE49-F238E27FC236}">
              <a16:creationId xmlns:a16="http://schemas.microsoft.com/office/drawing/2014/main" id="{00000000-0008-0000-1500-000062000000}"/>
            </a:ext>
          </a:extLst>
        </xdr:cNvPr>
        <xdr:cNvPicPr/>
      </xdr:nvPicPr>
      <xdr:blipFill>
        <a:blip xmlns:r="http://schemas.openxmlformats.org/officeDocument/2006/relationships" r:embed="rId75"/>
        <a:stretch/>
      </xdr:blipFill>
      <xdr:spPr>
        <a:xfrm>
          <a:off x="1676400" y="16486909"/>
          <a:ext cx="224870" cy="148550"/>
        </a:xfrm>
        <a:prstGeom prst="rect">
          <a:avLst/>
        </a:prstGeom>
        <a:ln>
          <a:noFill/>
        </a:ln>
      </xdr:spPr>
    </xdr:pic>
    <xdr:clientData/>
  </xdr:twoCellAnchor>
  <xdr:twoCellAnchor editAs="oneCell">
    <xdr:from>
      <xdr:col>1</xdr:col>
      <xdr:colOff>706581</xdr:colOff>
      <xdr:row>83</xdr:row>
      <xdr:rowOff>27709</xdr:rowOff>
    </xdr:from>
    <xdr:to>
      <xdr:col>1</xdr:col>
      <xdr:colOff>931451</xdr:colOff>
      <xdr:row>83</xdr:row>
      <xdr:rowOff>176259</xdr:rowOff>
    </xdr:to>
    <xdr:pic>
      <xdr:nvPicPr>
        <xdr:cNvPr id="99" name="Picture 95">
          <a:extLst>
            <a:ext uri="{FF2B5EF4-FFF2-40B4-BE49-F238E27FC236}">
              <a16:creationId xmlns:a16="http://schemas.microsoft.com/office/drawing/2014/main" id="{00000000-0008-0000-1500-000063000000}"/>
            </a:ext>
          </a:extLst>
        </xdr:cNvPr>
        <xdr:cNvPicPr/>
      </xdr:nvPicPr>
      <xdr:blipFill>
        <a:blip xmlns:r="http://schemas.openxmlformats.org/officeDocument/2006/relationships" r:embed="rId76"/>
        <a:stretch/>
      </xdr:blipFill>
      <xdr:spPr>
        <a:xfrm>
          <a:off x="1634836" y="16902545"/>
          <a:ext cx="224870" cy="148550"/>
        </a:xfrm>
        <a:prstGeom prst="rect">
          <a:avLst/>
        </a:prstGeom>
        <a:ln>
          <a:noFill/>
        </a:ln>
      </xdr:spPr>
    </xdr:pic>
    <xdr:clientData/>
  </xdr:twoCellAnchor>
  <xdr:twoCellAnchor editAs="oneCell">
    <xdr:from>
      <xdr:col>1</xdr:col>
      <xdr:colOff>810491</xdr:colOff>
      <xdr:row>84</xdr:row>
      <xdr:rowOff>62346</xdr:rowOff>
    </xdr:from>
    <xdr:to>
      <xdr:col>1</xdr:col>
      <xdr:colOff>1035361</xdr:colOff>
      <xdr:row>84</xdr:row>
      <xdr:rowOff>176106</xdr:rowOff>
    </xdr:to>
    <xdr:pic>
      <xdr:nvPicPr>
        <xdr:cNvPr id="100" name="Picture 96">
          <a:extLst>
            <a:ext uri="{FF2B5EF4-FFF2-40B4-BE49-F238E27FC236}">
              <a16:creationId xmlns:a16="http://schemas.microsoft.com/office/drawing/2014/main" id="{00000000-0008-0000-1500-000064000000}"/>
            </a:ext>
          </a:extLst>
        </xdr:cNvPr>
        <xdr:cNvPicPr/>
      </xdr:nvPicPr>
      <xdr:blipFill>
        <a:blip xmlns:r="http://schemas.openxmlformats.org/officeDocument/2006/relationships" r:embed="rId77"/>
        <a:stretch/>
      </xdr:blipFill>
      <xdr:spPr>
        <a:xfrm>
          <a:off x="1738746" y="17138073"/>
          <a:ext cx="224870" cy="113760"/>
        </a:xfrm>
        <a:prstGeom prst="rect">
          <a:avLst/>
        </a:prstGeom>
        <a:ln>
          <a:noFill/>
        </a:ln>
      </xdr:spPr>
    </xdr:pic>
    <xdr:clientData/>
  </xdr:twoCellAnchor>
  <xdr:twoCellAnchor editAs="oneCell">
    <xdr:from>
      <xdr:col>1</xdr:col>
      <xdr:colOff>838200</xdr:colOff>
      <xdr:row>85</xdr:row>
      <xdr:rowOff>76200</xdr:rowOff>
    </xdr:from>
    <xdr:to>
      <xdr:col>1</xdr:col>
      <xdr:colOff>1063070</xdr:colOff>
      <xdr:row>85</xdr:row>
      <xdr:rowOff>189960</xdr:rowOff>
    </xdr:to>
    <xdr:pic>
      <xdr:nvPicPr>
        <xdr:cNvPr id="101" name="Picture 97">
          <a:extLst>
            <a:ext uri="{FF2B5EF4-FFF2-40B4-BE49-F238E27FC236}">
              <a16:creationId xmlns:a16="http://schemas.microsoft.com/office/drawing/2014/main" id="{00000000-0008-0000-1500-000065000000}"/>
            </a:ext>
          </a:extLst>
        </xdr:cNvPr>
        <xdr:cNvPicPr/>
      </xdr:nvPicPr>
      <xdr:blipFill>
        <a:blip xmlns:r="http://schemas.openxmlformats.org/officeDocument/2006/relationships" r:embed="rId78"/>
        <a:stretch/>
      </xdr:blipFill>
      <xdr:spPr>
        <a:xfrm>
          <a:off x="1766455" y="17352818"/>
          <a:ext cx="224870" cy="113760"/>
        </a:xfrm>
        <a:prstGeom prst="rect">
          <a:avLst/>
        </a:prstGeom>
        <a:ln>
          <a:noFill/>
        </a:ln>
      </xdr:spPr>
    </xdr:pic>
    <xdr:clientData/>
  </xdr:twoCellAnchor>
  <xdr:twoCellAnchor editAs="oneCell">
    <xdr:from>
      <xdr:col>1</xdr:col>
      <xdr:colOff>914400</xdr:colOff>
      <xdr:row>86</xdr:row>
      <xdr:rowOff>20782</xdr:rowOff>
    </xdr:from>
    <xdr:to>
      <xdr:col>1</xdr:col>
      <xdr:colOff>1139270</xdr:colOff>
      <xdr:row>86</xdr:row>
      <xdr:rowOff>153262</xdr:rowOff>
    </xdr:to>
    <xdr:pic>
      <xdr:nvPicPr>
        <xdr:cNvPr id="102" name="Picture 98">
          <a:extLst>
            <a:ext uri="{FF2B5EF4-FFF2-40B4-BE49-F238E27FC236}">
              <a16:creationId xmlns:a16="http://schemas.microsoft.com/office/drawing/2014/main" id="{00000000-0008-0000-1500-000066000000}"/>
            </a:ext>
          </a:extLst>
        </xdr:cNvPr>
        <xdr:cNvPicPr/>
      </xdr:nvPicPr>
      <xdr:blipFill>
        <a:blip xmlns:r="http://schemas.openxmlformats.org/officeDocument/2006/relationships" r:embed="rId79"/>
        <a:stretch/>
      </xdr:blipFill>
      <xdr:spPr>
        <a:xfrm>
          <a:off x="1842655" y="17498291"/>
          <a:ext cx="224870" cy="132480"/>
        </a:xfrm>
        <a:prstGeom prst="rect">
          <a:avLst/>
        </a:prstGeom>
        <a:ln>
          <a:noFill/>
        </a:ln>
      </xdr:spPr>
    </xdr:pic>
    <xdr:clientData/>
  </xdr:twoCellAnchor>
  <xdr:twoCellAnchor editAs="oneCell">
    <xdr:from>
      <xdr:col>1</xdr:col>
      <xdr:colOff>748146</xdr:colOff>
      <xdr:row>87</xdr:row>
      <xdr:rowOff>20782</xdr:rowOff>
    </xdr:from>
    <xdr:to>
      <xdr:col>1</xdr:col>
      <xdr:colOff>973016</xdr:colOff>
      <xdr:row>87</xdr:row>
      <xdr:rowOff>169332</xdr:rowOff>
    </xdr:to>
    <xdr:pic>
      <xdr:nvPicPr>
        <xdr:cNvPr id="103" name="Picture 99">
          <a:extLst>
            <a:ext uri="{FF2B5EF4-FFF2-40B4-BE49-F238E27FC236}">
              <a16:creationId xmlns:a16="http://schemas.microsoft.com/office/drawing/2014/main" id="{00000000-0008-0000-1500-000067000000}"/>
            </a:ext>
          </a:extLst>
        </xdr:cNvPr>
        <xdr:cNvPicPr/>
      </xdr:nvPicPr>
      <xdr:blipFill>
        <a:blip xmlns:r="http://schemas.openxmlformats.org/officeDocument/2006/relationships" r:embed="rId80"/>
        <a:stretch/>
      </xdr:blipFill>
      <xdr:spPr>
        <a:xfrm>
          <a:off x="1676401" y="17699182"/>
          <a:ext cx="224870" cy="148550"/>
        </a:xfrm>
        <a:prstGeom prst="rect">
          <a:avLst/>
        </a:prstGeom>
        <a:ln>
          <a:noFill/>
        </a:ln>
      </xdr:spPr>
    </xdr:pic>
    <xdr:clientData/>
  </xdr:twoCellAnchor>
  <xdr:twoCellAnchor editAs="oneCell">
    <xdr:from>
      <xdr:col>1</xdr:col>
      <xdr:colOff>699654</xdr:colOff>
      <xdr:row>88</xdr:row>
      <xdr:rowOff>41564</xdr:rowOff>
    </xdr:from>
    <xdr:to>
      <xdr:col>1</xdr:col>
      <xdr:colOff>924524</xdr:colOff>
      <xdr:row>88</xdr:row>
      <xdr:rowOff>190114</xdr:rowOff>
    </xdr:to>
    <xdr:pic>
      <xdr:nvPicPr>
        <xdr:cNvPr id="104" name="Picture 100">
          <a:extLst>
            <a:ext uri="{FF2B5EF4-FFF2-40B4-BE49-F238E27FC236}">
              <a16:creationId xmlns:a16="http://schemas.microsoft.com/office/drawing/2014/main" id="{00000000-0008-0000-1500-000068000000}"/>
            </a:ext>
          </a:extLst>
        </xdr:cNvPr>
        <xdr:cNvPicPr/>
      </xdr:nvPicPr>
      <xdr:blipFill>
        <a:blip xmlns:r="http://schemas.openxmlformats.org/officeDocument/2006/relationships" r:embed="rId81"/>
        <a:stretch/>
      </xdr:blipFill>
      <xdr:spPr>
        <a:xfrm>
          <a:off x="1627909" y="17920855"/>
          <a:ext cx="224870" cy="148550"/>
        </a:xfrm>
        <a:prstGeom prst="rect">
          <a:avLst/>
        </a:prstGeom>
        <a:ln>
          <a:noFill/>
        </a:ln>
      </xdr:spPr>
    </xdr:pic>
    <xdr:clientData/>
  </xdr:twoCellAnchor>
  <xdr:twoCellAnchor editAs="oneCell">
    <xdr:from>
      <xdr:col>1</xdr:col>
      <xdr:colOff>845127</xdr:colOff>
      <xdr:row>89</xdr:row>
      <xdr:rowOff>55418</xdr:rowOff>
    </xdr:from>
    <xdr:to>
      <xdr:col>1</xdr:col>
      <xdr:colOff>1069997</xdr:colOff>
      <xdr:row>89</xdr:row>
      <xdr:rowOff>169178</xdr:rowOff>
    </xdr:to>
    <xdr:pic>
      <xdr:nvPicPr>
        <xdr:cNvPr id="105" name="Picture 101">
          <a:extLst>
            <a:ext uri="{FF2B5EF4-FFF2-40B4-BE49-F238E27FC236}">
              <a16:creationId xmlns:a16="http://schemas.microsoft.com/office/drawing/2014/main" id="{00000000-0008-0000-1500-000069000000}"/>
            </a:ext>
          </a:extLst>
        </xdr:cNvPr>
        <xdr:cNvPicPr/>
      </xdr:nvPicPr>
      <xdr:blipFill>
        <a:blip xmlns:r="http://schemas.openxmlformats.org/officeDocument/2006/relationships" r:embed="rId82"/>
        <a:stretch/>
      </xdr:blipFill>
      <xdr:spPr>
        <a:xfrm>
          <a:off x="1773382" y="18135600"/>
          <a:ext cx="224870" cy="113760"/>
        </a:xfrm>
        <a:prstGeom prst="rect">
          <a:avLst/>
        </a:prstGeom>
        <a:ln>
          <a:noFill/>
        </a:ln>
      </xdr:spPr>
    </xdr:pic>
    <xdr:clientData/>
  </xdr:twoCellAnchor>
  <xdr:twoCellAnchor editAs="oneCell">
    <xdr:from>
      <xdr:col>1</xdr:col>
      <xdr:colOff>1087581</xdr:colOff>
      <xdr:row>90</xdr:row>
      <xdr:rowOff>27709</xdr:rowOff>
    </xdr:from>
    <xdr:to>
      <xdr:col>1</xdr:col>
      <xdr:colOff>1312451</xdr:colOff>
      <xdr:row>90</xdr:row>
      <xdr:rowOff>176259</xdr:rowOff>
    </xdr:to>
    <xdr:pic>
      <xdr:nvPicPr>
        <xdr:cNvPr id="106" name="Picture 102">
          <a:extLst>
            <a:ext uri="{FF2B5EF4-FFF2-40B4-BE49-F238E27FC236}">
              <a16:creationId xmlns:a16="http://schemas.microsoft.com/office/drawing/2014/main" id="{00000000-0008-0000-1500-00006A000000}"/>
            </a:ext>
          </a:extLst>
        </xdr:cNvPr>
        <xdr:cNvPicPr/>
      </xdr:nvPicPr>
      <xdr:blipFill>
        <a:blip xmlns:r="http://schemas.openxmlformats.org/officeDocument/2006/relationships" r:embed="rId83"/>
        <a:stretch/>
      </xdr:blipFill>
      <xdr:spPr>
        <a:xfrm>
          <a:off x="2015836" y="18308782"/>
          <a:ext cx="224870" cy="148550"/>
        </a:xfrm>
        <a:prstGeom prst="rect">
          <a:avLst/>
        </a:prstGeom>
        <a:ln>
          <a:noFill/>
        </a:ln>
      </xdr:spPr>
    </xdr:pic>
    <xdr:clientData/>
  </xdr:twoCellAnchor>
  <xdr:twoCellAnchor editAs="oneCell">
    <xdr:from>
      <xdr:col>1</xdr:col>
      <xdr:colOff>665018</xdr:colOff>
      <xdr:row>91</xdr:row>
      <xdr:rowOff>20782</xdr:rowOff>
    </xdr:from>
    <xdr:to>
      <xdr:col>1</xdr:col>
      <xdr:colOff>889888</xdr:colOff>
      <xdr:row>91</xdr:row>
      <xdr:rowOff>169332</xdr:rowOff>
    </xdr:to>
    <xdr:pic>
      <xdr:nvPicPr>
        <xdr:cNvPr id="107" name="Picture 103">
          <a:extLst>
            <a:ext uri="{FF2B5EF4-FFF2-40B4-BE49-F238E27FC236}">
              <a16:creationId xmlns:a16="http://schemas.microsoft.com/office/drawing/2014/main" id="{00000000-0008-0000-1500-00006B000000}"/>
            </a:ext>
          </a:extLst>
        </xdr:cNvPr>
        <xdr:cNvPicPr/>
      </xdr:nvPicPr>
      <xdr:blipFill>
        <a:blip xmlns:r="http://schemas.openxmlformats.org/officeDocument/2006/relationships" r:embed="rId84"/>
        <a:stretch/>
      </xdr:blipFill>
      <xdr:spPr>
        <a:xfrm>
          <a:off x="1593273" y="18502746"/>
          <a:ext cx="224870" cy="148550"/>
        </a:xfrm>
        <a:prstGeom prst="rect">
          <a:avLst/>
        </a:prstGeom>
        <a:ln>
          <a:noFill/>
        </a:ln>
      </xdr:spPr>
    </xdr:pic>
    <xdr:clientData/>
  </xdr:twoCellAnchor>
  <xdr:twoCellAnchor editAs="oneCell">
    <xdr:from>
      <xdr:col>1</xdr:col>
      <xdr:colOff>845127</xdr:colOff>
      <xdr:row>92</xdr:row>
      <xdr:rowOff>55418</xdr:rowOff>
    </xdr:from>
    <xdr:to>
      <xdr:col>1</xdr:col>
      <xdr:colOff>1069997</xdr:colOff>
      <xdr:row>93</xdr:row>
      <xdr:rowOff>3077</xdr:rowOff>
    </xdr:to>
    <xdr:pic>
      <xdr:nvPicPr>
        <xdr:cNvPr id="108" name="Picture 104">
          <a:extLst>
            <a:ext uri="{FF2B5EF4-FFF2-40B4-BE49-F238E27FC236}">
              <a16:creationId xmlns:a16="http://schemas.microsoft.com/office/drawing/2014/main" id="{00000000-0008-0000-1500-00006C000000}"/>
            </a:ext>
          </a:extLst>
        </xdr:cNvPr>
        <xdr:cNvPicPr/>
      </xdr:nvPicPr>
      <xdr:blipFill>
        <a:blip xmlns:r="http://schemas.openxmlformats.org/officeDocument/2006/relationships" r:embed="rId85"/>
        <a:stretch/>
      </xdr:blipFill>
      <xdr:spPr>
        <a:xfrm>
          <a:off x="1773382" y="18738273"/>
          <a:ext cx="224870" cy="148550"/>
        </a:xfrm>
        <a:prstGeom prst="rect">
          <a:avLst/>
        </a:prstGeom>
        <a:ln>
          <a:noFill/>
        </a:ln>
      </xdr:spPr>
    </xdr:pic>
    <xdr:clientData/>
  </xdr:twoCellAnchor>
  <xdr:twoCellAnchor editAs="oneCell">
    <xdr:from>
      <xdr:col>1</xdr:col>
      <xdr:colOff>1087581</xdr:colOff>
      <xdr:row>93</xdr:row>
      <xdr:rowOff>27709</xdr:rowOff>
    </xdr:from>
    <xdr:to>
      <xdr:col>1</xdr:col>
      <xdr:colOff>1312451</xdr:colOff>
      <xdr:row>93</xdr:row>
      <xdr:rowOff>176259</xdr:rowOff>
    </xdr:to>
    <xdr:pic>
      <xdr:nvPicPr>
        <xdr:cNvPr id="109" name="Picture 105">
          <a:extLst>
            <a:ext uri="{FF2B5EF4-FFF2-40B4-BE49-F238E27FC236}">
              <a16:creationId xmlns:a16="http://schemas.microsoft.com/office/drawing/2014/main" id="{00000000-0008-0000-1500-00006D000000}"/>
            </a:ext>
          </a:extLst>
        </xdr:cNvPr>
        <xdr:cNvPicPr/>
      </xdr:nvPicPr>
      <xdr:blipFill>
        <a:blip xmlns:r="http://schemas.openxmlformats.org/officeDocument/2006/relationships" r:embed="rId86"/>
        <a:stretch/>
      </xdr:blipFill>
      <xdr:spPr>
        <a:xfrm>
          <a:off x="2015836" y="18911454"/>
          <a:ext cx="224870" cy="148550"/>
        </a:xfrm>
        <a:prstGeom prst="rect">
          <a:avLst/>
        </a:prstGeom>
        <a:ln>
          <a:noFill/>
        </a:ln>
      </xdr:spPr>
    </xdr:pic>
    <xdr:clientData/>
  </xdr:twoCellAnchor>
  <xdr:twoCellAnchor editAs="oneCell">
    <xdr:from>
      <xdr:col>1</xdr:col>
      <xdr:colOff>665018</xdr:colOff>
      <xdr:row>94</xdr:row>
      <xdr:rowOff>20782</xdr:rowOff>
    </xdr:from>
    <xdr:to>
      <xdr:col>1</xdr:col>
      <xdr:colOff>873818</xdr:colOff>
      <xdr:row>94</xdr:row>
      <xdr:rowOff>169332</xdr:rowOff>
    </xdr:to>
    <xdr:pic>
      <xdr:nvPicPr>
        <xdr:cNvPr id="110" name="Picture 106">
          <a:extLst>
            <a:ext uri="{FF2B5EF4-FFF2-40B4-BE49-F238E27FC236}">
              <a16:creationId xmlns:a16="http://schemas.microsoft.com/office/drawing/2014/main" id="{00000000-0008-0000-1500-00006E000000}"/>
            </a:ext>
          </a:extLst>
        </xdr:cNvPr>
        <xdr:cNvPicPr/>
      </xdr:nvPicPr>
      <xdr:blipFill>
        <a:blip xmlns:r="http://schemas.openxmlformats.org/officeDocument/2006/relationships" r:embed="rId87"/>
        <a:stretch/>
      </xdr:blipFill>
      <xdr:spPr>
        <a:xfrm>
          <a:off x="1593273" y="19105418"/>
          <a:ext cx="208800" cy="148550"/>
        </a:xfrm>
        <a:prstGeom prst="rect">
          <a:avLst/>
        </a:prstGeom>
        <a:ln>
          <a:noFill/>
        </a:ln>
      </xdr:spPr>
    </xdr:pic>
    <xdr:clientData/>
  </xdr:twoCellAnchor>
  <xdr:twoCellAnchor editAs="oneCell">
    <xdr:from>
      <xdr:col>1</xdr:col>
      <xdr:colOff>845127</xdr:colOff>
      <xdr:row>95</xdr:row>
      <xdr:rowOff>55418</xdr:rowOff>
    </xdr:from>
    <xdr:to>
      <xdr:col>1</xdr:col>
      <xdr:colOff>1069997</xdr:colOff>
      <xdr:row>95</xdr:row>
      <xdr:rowOff>187898</xdr:rowOff>
    </xdr:to>
    <xdr:pic>
      <xdr:nvPicPr>
        <xdr:cNvPr id="111" name="Picture 107">
          <a:extLst>
            <a:ext uri="{FF2B5EF4-FFF2-40B4-BE49-F238E27FC236}">
              <a16:creationId xmlns:a16="http://schemas.microsoft.com/office/drawing/2014/main" id="{00000000-0008-0000-1500-00006F000000}"/>
            </a:ext>
          </a:extLst>
        </xdr:cNvPr>
        <xdr:cNvPicPr/>
      </xdr:nvPicPr>
      <xdr:blipFill>
        <a:blip xmlns:r="http://schemas.openxmlformats.org/officeDocument/2006/relationships" r:embed="rId88"/>
        <a:stretch/>
      </xdr:blipFill>
      <xdr:spPr>
        <a:xfrm>
          <a:off x="1773382" y="19340945"/>
          <a:ext cx="224870" cy="132480"/>
        </a:xfrm>
        <a:prstGeom prst="rect">
          <a:avLst/>
        </a:prstGeom>
        <a:ln>
          <a:noFill/>
        </a:ln>
      </xdr:spPr>
    </xdr:pic>
    <xdr:clientData/>
  </xdr:twoCellAnchor>
  <xdr:twoCellAnchor editAs="oneCell">
    <xdr:from>
      <xdr:col>1</xdr:col>
      <xdr:colOff>1087581</xdr:colOff>
      <xdr:row>97</xdr:row>
      <xdr:rowOff>27709</xdr:rowOff>
    </xdr:from>
    <xdr:to>
      <xdr:col>1</xdr:col>
      <xdr:colOff>1312451</xdr:colOff>
      <xdr:row>97</xdr:row>
      <xdr:rowOff>176259</xdr:rowOff>
    </xdr:to>
    <xdr:pic>
      <xdr:nvPicPr>
        <xdr:cNvPr id="112" name="Picture 108">
          <a:extLst>
            <a:ext uri="{FF2B5EF4-FFF2-40B4-BE49-F238E27FC236}">
              <a16:creationId xmlns:a16="http://schemas.microsoft.com/office/drawing/2014/main" id="{00000000-0008-0000-1500-000070000000}"/>
            </a:ext>
          </a:extLst>
        </xdr:cNvPr>
        <xdr:cNvPicPr/>
      </xdr:nvPicPr>
      <xdr:blipFill>
        <a:blip xmlns:r="http://schemas.openxmlformats.org/officeDocument/2006/relationships" r:embed="rId89"/>
        <a:stretch/>
      </xdr:blipFill>
      <xdr:spPr>
        <a:xfrm>
          <a:off x="2015836" y="19715018"/>
          <a:ext cx="224870" cy="148550"/>
        </a:xfrm>
        <a:prstGeom prst="rect">
          <a:avLst/>
        </a:prstGeom>
        <a:ln>
          <a:noFill/>
        </a:ln>
      </xdr:spPr>
    </xdr:pic>
    <xdr:clientData/>
  </xdr:twoCellAnchor>
  <xdr:twoCellAnchor editAs="oneCell">
    <xdr:from>
      <xdr:col>1</xdr:col>
      <xdr:colOff>720436</xdr:colOff>
      <xdr:row>96</xdr:row>
      <xdr:rowOff>69273</xdr:rowOff>
    </xdr:from>
    <xdr:to>
      <xdr:col>1</xdr:col>
      <xdr:colOff>945306</xdr:colOff>
      <xdr:row>96</xdr:row>
      <xdr:rowOff>183033</xdr:rowOff>
    </xdr:to>
    <xdr:pic>
      <xdr:nvPicPr>
        <xdr:cNvPr id="113" name="Picture 109">
          <a:extLst>
            <a:ext uri="{FF2B5EF4-FFF2-40B4-BE49-F238E27FC236}">
              <a16:creationId xmlns:a16="http://schemas.microsoft.com/office/drawing/2014/main" id="{00000000-0008-0000-1500-000071000000}"/>
            </a:ext>
          </a:extLst>
        </xdr:cNvPr>
        <xdr:cNvPicPr/>
      </xdr:nvPicPr>
      <xdr:blipFill>
        <a:blip xmlns:r="http://schemas.openxmlformats.org/officeDocument/2006/relationships" r:embed="rId90"/>
        <a:stretch/>
      </xdr:blipFill>
      <xdr:spPr>
        <a:xfrm>
          <a:off x="1648691" y="19555691"/>
          <a:ext cx="224870" cy="113760"/>
        </a:xfrm>
        <a:prstGeom prst="rect">
          <a:avLst/>
        </a:prstGeom>
        <a:ln>
          <a:noFill/>
        </a:ln>
      </xdr:spPr>
    </xdr:pic>
    <xdr:clientData/>
  </xdr:twoCellAnchor>
  <xdr:twoCellAnchor editAs="oneCell">
    <xdr:from>
      <xdr:col>1</xdr:col>
      <xdr:colOff>845127</xdr:colOff>
      <xdr:row>98</xdr:row>
      <xdr:rowOff>55418</xdr:rowOff>
    </xdr:from>
    <xdr:to>
      <xdr:col>1</xdr:col>
      <xdr:colOff>1069997</xdr:colOff>
      <xdr:row>98</xdr:row>
      <xdr:rowOff>169178</xdr:rowOff>
    </xdr:to>
    <xdr:pic>
      <xdr:nvPicPr>
        <xdr:cNvPr id="114" name="Picture 110">
          <a:extLst>
            <a:ext uri="{FF2B5EF4-FFF2-40B4-BE49-F238E27FC236}">
              <a16:creationId xmlns:a16="http://schemas.microsoft.com/office/drawing/2014/main" id="{00000000-0008-0000-1500-000072000000}"/>
            </a:ext>
          </a:extLst>
        </xdr:cNvPr>
        <xdr:cNvPicPr/>
      </xdr:nvPicPr>
      <xdr:blipFill>
        <a:blip xmlns:r="http://schemas.openxmlformats.org/officeDocument/2006/relationships" r:embed="rId91"/>
        <a:stretch/>
      </xdr:blipFill>
      <xdr:spPr>
        <a:xfrm>
          <a:off x="1773382" y="19943618"/>
          <a:ext cx="224870" cy="113760"/>
        </a:xfrm>
        <a:prstGeom prst="rect">
          <a:avLst/>
        </a:prstGeom>
        <a:ln>
          <a:noFill/>
        </a:ln>
      </xdr:spPr>
    </xdr:pic>
    <xdr:clientData/>
  </xdr:twoCellAnchor>
  <xdr:twoCellAnchor editAs="oneCell">
    <xdr:from>
      <xdr:col>1</xdr:col>
      <xdr:colOff>665018</xdr:colOff>
      <xdr:row>99</xdr:row>
      <xdr:rowOff>20782</xdr:rowOff>
    </xdr:from>
    <xdr:to>
      <xdr:col>1</xdr:col>
      <xdr:colOff>889888</xdr:colOff>
      <xdr:row>99</xdr:row>
      <xdr:rowOff>169332</xdr:rowOff>
    </xdr:to>
    <xdr:pic>
      <xdr:nvPicPr>
        <xdr:cNvPr id="115" name="Picture 111">
          <a:extLst>
            <a:ext uri="{FF2B5EF4-FFF2-40B4-BE49-F238E27FC236}">
              <a16:creationId xmlns:a16="http://schemas.microsoft.com/office/drawing/2014/main" id="{00000000-0008-0000-1500-000073000000}"/>
            </a:ext>
          </a:extLst>
        </xdr:cNvPr>
        <xdr:cNvPicPr/>
      </xdr:nvPicPr>
      <xdr:blipFill>
        <a:blip xmlns:r="http://schemas.openxmlformats.org/officeDocument/2006/relationships" r:embed="rId92"/>
        <a:stretch/>
      </xdr:blipFill>
      <xdr:spPr>
        <a:xfrm>
          <a:off x="1593273" y="20109873"/>
          <a:ext cx="224870" cy="148550"/>
        </a:xfrm>
        <a:prstGeom prst="rect">
          <a:avLst/>
        </a:prstGeom>
        <a:ln>
          <a:noFill/>
        </a:ln>
      </xdr:spPr>
    </xdr:pic>
    <xdr:clientData/>
  </xdr:twoCellAnchor>
  <xdr:twoCellAnchor editAs="oneCell">
    <xdr:from>
      <xdr:col>1</xdr:col>
      <xdr:colOff>1087581</xdr:colOff>
      <xdr:row>100</xdr:row>
      <xdr:rowOff>27709</xdr:rowOff>
    </xdr:from>
    <xdr:to>
      <xdr:col>1</xdr:col>
      <xdr:colOff>1312451</xdr:colOff>
      <xdr:row>100</xdr:row>
      <xdr:rowOff>176259</xdr:rowOff>
    </xdr:to>
    <xdr:pic>
      <xdr:nvPicPr>
        <xdr:cNvPr id="116" name="Picture 112">
          <a:extLst>
            <a:ext uri="{FF2B5EF4-FFF2-40B4-BE49-F238E27FC236}">
              <a16:creationId xmlns:a16="http://schemas.microsoft.com/office/drawing/2014/main" id="{00000000-0008-0000-1500-000074000000}"/>
            </a:ext>
          </a:extLst>
        </xdr:cNvPr>
        <xdr:cNvPicPr/>
      </xdr:nvPicPr>
      <xdr:blipFill>
        <a:blip xmlns:r="http://schemas.openxmlformats.org/officeDocument/2006/relationships" r:embed="rId93"/>
        <a:stretch/>
      </xdr:blipFill>
      <xdr:spPr>
        <a:xfrm>
          <a:off x="2015836" y="20317691"/>
          <a:ext cx="224870" cy="148550"/>
        </a:xfrm>
        <a:prstGeom prst="rect">
          <a:avLst/>
        </a:prstGeom>
        <a:ln>
          <a:noFill/>
        </a:ln>
      </xdr:spPr>
    </xdr:pic>
    <xdr:clientData/>
  </xdr:twoCellAnchor>
  <xdr:twoCellAnchor editAs="oneCell">
    <xdr:from>
      <xdr:col>1</xdr:col>
      <xdr:colOff>1482437</xdr:colOff>
      <xdr:row>101</xdr:row>
      <xdr:rowOff>55418</xdr:rowOff>
    </xdr:from>
    <xdr:to>
      <xdr:col>1</xdr:col>
      <xdr:colOff>1707307</xdr:colOff>
      <xdr:row>102</xdr:row>
      <xdr:rowOff>3077</xdr:rowOff>
    </xdr:to>
    <xdr:pic>
      <xdr:nvPicPr>
        <xdr:cNvPr id="117" name="Picture 113">
          <a:extLst>
            <a:ext uri="{FF2B5EF4-FFF2-40B4-BE49-F238E27FC236}">
              <a16:creationId xmlns:a16="http://schemas.microsoft.com/office/drawing/2014/main" id="{00000000-0008-0000-1500-000075000000}"/>
            </a:ext>
          </a:extLst>
        </xdr:cNvPr>
        <xdr:cNvPicPr/>
      </xdr:nvPicPr>
      <xdr:blipFill>
        <a:blip xmlns:r="http://schemas.openxmlformats.org/officeDocument/2006/relationships" r:embed="rId94"/>
        <a:stretch/>
      </xdr:blipFill>
      <xdr:spPr>
        <a:xfrm>
          <a:off x="2410692" y="20546291"/>
          <a:ext cx="224870" cy="148550"/>
        </a:xfrm>
        <a:prstGeom prst="rect">
          <a:avLst/>
        </a:prstGeom>
        <a:ln>
          <a:noFill/>
        </a:ln>
      </xdr:spPr>
    </xdr:pic>
    <xdr:clientData/>
  </xdr:twoCellAnchor>
  <xdr:twoCellAnchor editAs="oneCell">
    <xdr:from>
      <xdr:col>1</xdr:col>
      <xdr:colOff>665018</xdr:colOff>
      <xdr:row>102</xdr:row>
      <xdr:rowOff>20782</xdr:rowOff>
    </xdr:from>
    <xdr:to>
      <xdr:col>1</xdr:col>
      <xdr:colOff>889888</xdr:colOff>
      <xdr:row>102</xdr:row>
      <xdr:rowOff>153262</xdr:rowOff>
    </xdr:to>
    <xdr:pic>
      <xdr:nvPicPr>
        <xdr:cNvPr id="118" name="Picture 114">
          <a:extLst>
            <a:ext uri="{FF2B5EF4-FFF2-40B4-BE49-F238E27FC236}">
              <a16:creationId xmlns:a16="http://schemas.microsoft.com/office/drawing/2014/main" id="{00000000-0008-0000-1500-000076000000}"/>
            </a:ext>
          </a:extLst>
        </xdr:cNvPr>
        <xdr:cNvPicPr/>
      </xdr:nvPicPr>
      <xdr:blipFill>
        <a:blip xmlns:r="http://schemas.openxmlformats.org/officeDocument/2006/relationships" r:embed="rId95"/>
        <a:stretch/>
      </xdr:blipFill>
      <xdr:spPr>
        <a:xfrm>
          <a:off x="1593273" y="20712546"/>
          <a:ext cx="224870" cy="132480"/>
        </a:xfrm>
        <a:prstGeom prst="rect">
          <a:avLst/>
        </a:prstGeom>
        <a:ln>
          <a:noFill/>
        </a:ln>
      </xdr:spPr>
    </xdr:pic>
    <xdr:clientData/>
  </xdr:twoCellAnchor>
  <xdr:twoCellAnchor editAs="oneCell">
    <xdr:from>
      <xdr:col>1</xdr:col>
      <xdr:colOff>1087581</xdr:colOff>
      <xdr:row>103</xdr:row>
      <xdr:rowOff>27709</xdr:rowOff>
    </xdr:from>
    <xdr:to>
      <xdr:col>1</xdr:col>
      <xdr:colOff>1312451</xdr:colOff>
      <xdr:row>103</xdr:row>
      <xdr:rowOff>160189</xdr:rowOff>
    </xdr:to>
    <xdr:pic>
      <xdr:nvPicPr>
        <xdr:cNvPr id="119" name="Picture 115">
          <a:extLst>
            <a:ext uri="{FF2B5EF4-FFF2-40B4-BE49-F238E27FC236}">
              <a16:creationId xmlns:a16="http://schemas.microsoft.com/office/drawing/2014/main" id="{00000000-0008-0000-1500-000077000000}"/>
            </a:ext>
          </a:extLst>
        </xdr:cNvPr>
        <xdr:cNvPicPr/>
      </xdr:nvPicPr>
      <xdr:blipFill>
        <a:blip xmlns:r="http://schemas.openxmlformats.org/officeDocument/2006/relationships" r:embed="rId96"/>
        <a:stretch/>
      </xdr:blipFill>
      <xdr:spPr>
        <a:xfrm>
          <a:off x="2015836" y="20920364"/>
          <a:ext cx="224870" cy="132480"/>
        </a:xfrm>
        <a:prstGeom prst="rect">
          <a:avLst/>
        </a:prstGeom>
        <a:ln>
          <a:noFill/>
        </a:ln>
      </xdr:spPr>
    </xdr:pic>
    <xdr:clientData/>
  </xdr:twoCellAnchor>
  <xdr:twoCellAnchor editAs="oneCell">
    <xdr:from>
      <xdr:col>1</xdr:col>
      <xdr:colOff>651163</xdr:colOff>
      <xdr:row>104</xdr:row>
      <xdr:rowOff>55418</xdr:rowOff>
    </xdr:from>
    <xdr:to>
      <xdr:col>1</xdr:col>
      <xdr:colOff>876033</xdr:colOff>
      <xdr:row>104</xdr:row>
      <xdr:rowOff>169178</xdr:rowOff>
    </xdr:to>
    <xdr:pic>
      <xdr:nvPicPr>
        <xdr:cNvPr id="120" name="Picture 116">
          <a:extLst>
            <a:ext uri="{FF2B5EF4-FFF2-40B4-BE49-F238E27FC236}">
              <a16:creationId xmlns:a16="http://schemas.microsoft.com/office/drawing/2014/main" id="{00000000-0008-0000-1500-000078000000}"/>
            </a:ext>
          </a:extLst>
        </xdr:cNvPr>
        <xdr:cNvPicPr/>
      </xdr:nvPicPr>
      <xdr:blipFill>
        <a:blip xmlns:r="http://schemas.openxmlformats.org/officeDocument/2006/relationships" r:embed="rId97"/>
        <a:stretch/>
      </xdr:blipFill>
      <xdr:spPr>
        <a:xfrm>
          <a:off x="1579418" y="21148963"/>
          <a:ext cx="224870" cy="113760"/>
        </a:xfrm>
        <a:prstGeom prst="rect">
          <a:avLst/>
        </a:prstGeom>
        <a:ln>
          <a:noFill/>
        </a:ln>
      </xdr:spPr>
    </xdr:pic>
    <xdr:clientData/>
  </xdr:twoCellAnchor>
  <xdr:twoCellAnchor editAs="oneCell">
    <xdr:from>
      <xdr:col>1</xdr:col>
      <xdr:colOff>921327</xdr:colOff>
      <xdr:row>105</xdr:row>
      <xdr:rowOff>41564</xdr:rowOff>
    </xdr:from>
    <xdr:to>
      <xdr:col>1</xdr:col>
      <xdr:colOff>1146197</xdr:colOff>
      <xdr:row>105</xdr:row>
      <xdr:rowOff>174044</xdr:rowOff>
    </xdr:to>
    <xdr:pic>
      <xdr:nvPicPr>
        <xdr:cNvPr id="121" name="Picture 117">
          <a:extLst>
            <a:ext uri="{FF2B5EF4-FFF2-40B4-BE49-F238E27FC236}">
              <a16:creationId xmlns:a16="http://schemas.microsoft.com/office/drawing/2014/main" id="{00000000-0008-0000-1500-000079000000}"/>
            </a:ext>
          </a:extLst>
        </xdr:cNvPr>
        <xdr:cNvPicPr/>
      </xdr:nvPicPr>
      <xdr:blipFill>
        <a:blip xmlns:r="http://schemas.openxmlformats.org/officeDocument/2006/relationships" r:embed="rId98"/>
        <a:stretch/>
      </xdr:blipFill>
      <xdr:spPr>
        <a:xfrm>
          <a:off x="1849582" y="21336000"/>
          <a:ext cx="224870" cy="132480"/>
        </a:xfrm>
        <a:prstGeom prst="rect">
          <a:avLst/>
        </a:prstGeom>
        <a:ln>
          <a:noFill/>
        </a:ln>
      </xdr:spPr>
    </xdr:pic>
    <xdr:clientData/>
  </xdr:twoCellAnchor>
  <xdr:twoCellAnchor editAs="oneCell">
    <xdr:from>
      <xdr:col>1</xdr:col>
      <xdr:colOff>990600</xdr:colOff>
      <xdr:row>106</xdr:row>
      <xdr:rowOff>55418</xdr:rowOff>
    </xdr:from>
    <xdr:to>
      <xdr:col>1</xdr:col>
      <xdr:colOff>1215470</xdr:colOff>
      <xdr:row>106</xdr:row>
      <xdr:rowOff>169178</xdr:rowOff>
    </xdr:to>
    <xdr:pic>
      <xdr:nvPicPr>
        <xdr:cNvPr id="122" name="Picture 118">
          <a:extLst>
            <a:ext uri="{FF2B5EF4-FFF2-40B4-BE49-F238E27FC236}">
              <a16:creationId xmlns:a16="http://schemas.microsoft.com/office/drawing/2014/main" id="{00000000-0008-0000-1500-00007A000000}"/>
            </a:ext>
          </a:extLst>
        </xdr:cNvPr>
        <xdr:cNvPicPr/>
      </xdr:nvPicPr>
      <xdr:blipFill>
        <a:blip xmlns:r="http://schemas.openxmlformats.org/officeDocument/2006/relationships" r:embed="rId99"/>
        <a:stretch/>
      </xdr:blipFill>
      <xdr:spPr>
        <a:xfrm>
          <a:off x="1918855" y="21550745"/>
          <a:ext cx="224870" cy="113760"/>
        </a:xfrm>
        <a:prstGeom prst="rect">
          <a:avLst/>
        </a:prstGeom>
        <a:ln>
          <a:noFill/>
        </a:ln>
      </xdr:spPr>
    </xdr:pic>
    <xdr:clientData/>
  </xdr:twoCellAnchor>
  <xdr:twoCellAnchor editAs="oneCell">
    <xdr:from>
      <xdr:col>1</xdr:col>
      <xdr:colOff>865909</xdr:colOff>
      <xdr:row>107</xdr:row>
      <xdr:rowOff>69273</xdr:rowOff>
    </xdr:from>
    <xdr:to>
      <xdr:col>1</xdr:col>
      <xdr:colOff>1090779</xdr:colOff>
      <xdr:row>107</xdr:row>
      <xdr:rowOff>183033</xdr:rowOff>
    </xdr:to>
    <xdr:pic>
      <xdr:nvPicPr>
        <xdr:cNvPr id="123" name="Picture 119">
          <a:extLst>
            <a:ext uri="{FF2B5EF4-FFF2-40B4-BE49-F238E27FC236}">
              <a16:creationId xmlns:a16="http://schemas.microsoft.com/office/drawing/2014/main" id="{00000000-0008-0000-1500-00007B000000}"/>
            </a:ext>
          </a:extLst>
        </xdr:cNvPr>
        <xdr:cNvPicPr/>
      </xdr:nvPicPr>
      <xdr:blipFill>
        <a:blip xmlns:r="http://schemas.openxmlformats.org/officeDocument/2006/relationships" r:embed="rId100"/>
        <a:stretch/>
      </xdr:blipFill>
      <xdr:spPr>
        <a:xfrm>
          <a:off x="1794164" y="21765491"/>
          <a:ext cx="224870" cy="113760"/>
        </a:xfrm>
        <a:prstGeom prst="rect">
          <a:avLst/>
        </a:prstGeom>
        <a:ln>
          <a:noFill/>
        </a:ln>
      </xdr:spPr>
    </xdr:pic>
    <xdr:clientData/>
  </xdr:twoCellAnchor>
  <xdr:twoCellAnchor editAs="oneCell">
    <xdr:from>
      <xdr:col>1</xdr:col>
      <xdr:colOff>2161309</xdr:colOff>
      <xdr:row>108</xdr:row>
      <xdr:rowOff>6928</xdr:rowOff>
    </xdr:from>
    <xdr:to>
      <xdr:col>1</xdr:col>
      <xdr:colOff>2386179</xdr:colOff>
      <xdr:row>108</xdr:row>
      <xdr:rowOff>155478</xdr:rowOff>
    </xdr:to>
    <xdr:pic>
      <xdr:nvPicPr>
        <xdr:cNvPr id="124" name="Picture 120">
          <a:extLst>
            <a:ext uri="{FF2B5EF4-FFF2-40B4-BE49-F238E27FC236}">
              <a16:creationId xmlns:a16="http://schemas.microsoft.com/office/drawing/2014/main" id="{00000000-0008-0000-1500-00007C000000}"/>
            </a:ext>
          </a:extLst>
        </xdr:cNvPr>
        <xdr:cNvPicPr/>
      </xdr:nvPicPr>
      <xdr:blipFill>
        <a:blip xmlns:r="http://schemas.openxmlformats.org/officeDocument/2006/relationships" r:embed="rId101"/>
        <a:stretch/>
      </xdr:blipFill>
      <xdr:spPr>
        <a:xfrm>
          <a:off x="3089564" y="21904037"/>
          <a:ext cx="224870" cy="148550"/>
        </a:xfrm>
        <a:prstGeom prst="rect">
          <a:avLst/>
        </a:prstGeom>
        <a:ln>
          <a:noFill/>
        </a:ln>
      </xdr:spPr>
    </xdr:pic>
    <xdr:clientData/>
  </xdr:twoCellAnchor>
  <xdr:twoCellAnchor editAs="oneCell">
    <xdr:from>
      <xdr:col>1</xdr:col>
      <xdr:colOff>858982</xdr:colOff>
      <xdr:row>109</xdr:row>
      <xdr:rowOff>55418</xdr:rowOff>
    </xdr:from>
    <xdr:to>
      <xdr:col>1</xdr:col>
      <xdr:colOff>1083852</xdr:colOff>
      <xdr:row>109</xdr:row>
      <xdr:rowOff>184888</xdr:rowOff>
    </xdr:to>
    <xdr:pic>
      <xdr:nvPicPr>
        <xdr:cNvPr id="125" name="Picture 121">
          <a:extLst>
            <a:ext uri="{FF2B5EF4-FFF2-40B4-BE49-F238E27FC236}">
              <a16:creationId xmlns:a16="http://schemas.microsoft.com/office/drawing/2014/main" id="{00000000-0008-0000-1500-00007D000000}"/>
            </a:ext>
          </a:extLst>
        </xdr:cNvPr>
        <xdr:cNvPicPr/>
      </xdr:nvPicPr>
      <xdr:blipFill>
        <a:blip xmlns:r="http://schemas.openxmlformats.org/officeDocument/2006/relationships" r:embed="rId102"/>
        <a:stretch/>
      </xdr:blipFill>
      <xdr:spPr>
        <a:xfrm>
          <a:off x="1787237" y="22153418"/>
          <a:ext cx="224870" cy="129470"/>
        </a:xfrm>
        <a:prstGeom prst="rect">
          <a:avLst/>
        </a:prstGeom>
        <a:ln>
          <a:noFill/>
        </a:ln>
      </xdr:spPr>
    </xdr:pic>
    <xdr:clientData/>
  </xdr:twoCellAnchor>
  <xdr:twoCellAnchor editAs="oneCell">
    <xdr:from>
      <xdr:col>1</xdr:col>
      <xdr:colOff>789709</xdr:colOff>
      <xdr:row>110</xdr:row>
      <xdr:rowOff>41563</xdr:rowOff>
    </xdr:from>
    <xdr:to>
      <xdr:col>1</xdr:col>
      <xdr:colOff>1014579</xdr:colOff>
      <xdr:row>110</xdr:row>
      <xdr:rowOff>155323</xdr:rowOff>
    </xdr:to>
    <xdr:pic>
      <xdr:nvPicPr>
        <xdr:cNvPr id="126" name="Picture 122">
          <a:extLst>
            <a:ext uri="{FF2B5EF4-FFF2-40B4-BE49-F238E27FC236}">
              <a16:creationId xmlns:a16="http://schemas.microsoft.com/office/drawing/2014/main" id="{00000000-0008-0000-1500-00007E000000}"/>
            </a:ext>
          </a:extLst>
        </xdr:cNvPr>
        <xdr:cNvPicPr/>
      </xdr:nvPicPr>
      <xdr:blipFill>
        <a:blip xmlns:r="http://schemas.openxmlformats.org/officeDocument/2006/relationships" r:embed="rId103"/>
        <a:stretch/>
      </xdr:blipFill>
      <xdr:spPr>
        <a:xfrm>
          <a:off x="1717964" y="22340454"/>
          <a:ext cx="224870" cy="113760"/>
        </a:xfrm>
        <a:prstGeom prst="rect">
          <a:avLst/>
        </a:prstGeom>
        <a:ln>
          <a:noFill/>
        </a:ln>
      </xdr:spPr>
    </xdr:pic>
    <xdr:clientData/>
  </xdr:twoCellAnchor>
  <xdr:twoCellAnchor editAs="oneCell">
    <xdr:from>
      <xdr:col>1</xdr:col>
      <xdr:colOff>1080654</xdr:colOff>
      <xdr:row>111</xdr:row>
      <xdr:rowOff>20782</xdr:rowOff>
    </xdr:from>
    <xdr:to>
      <xdr:col>1</xdr:col>
      <xdr:colOff>1305524</xdr:colOff>
      <xdr:row>111</xdr:row>
      <xdr:rowOff>150252</xdr:rowOff>
    </xdr:to>
    <xdr:pic>
      <xdr:nvPicPr>
        <xdr:cNvPr id="127" name="Picture 123">
          <a:extLst>
            <a:ext uri="{FF2B5EF4-FFF2-40B4-BE49-F238E27FC236}">
              <a16:creationId xmlns:a16="http://schemas.microsoft.com/office/drawing/2014/main" id="{00000000-0008-0000-1500-00007F000000}"/>
            </a:ext>
          </a:extLst>
        </xdr:cNvPr>
        <xdr:cNvPicPr/>
      </xdr:nvPicPr>
      <xdr:blipFill>
        <a:blip xmlns:r="http://schemas.openxmlformats.org/officeDocument/2006/relationships" r:embed="rId104"/>
        <a:stretch/>
      </xdr:blipFill>
      <xdr:spPr>
        <a:xfrm>
          <a:off x="2008909" y="22520564"/>
          <a:ext cx="224870" cy="129470"/>
        </a:xfrm>
        <a:prstGeom prst="rect">
          <a:avLst/>
        </a:prstGeom>
        <a:ln>
          <a:noFill/>
        </a:ln>
      </xdr:spPr>
    </xdr:pic>
    <xdr:clientData/>
  </xdr:twoCellAnchor>
  <xdr:twoCellAnchor editAs="oneCell">
    <xdr:from>
      <xdr:col>1</xdr:col>
      <xdr:colOff>720436</xdr:colOff>
      <xdr:row>112</xdr:row>
      <xdr:rowOff>27709</xdr:rowOff>
    </xdr:from>
    <xdr:to>
      <xdr:col>1</xdr:col>
      <xdr:colOff>945306</xdr:colOff>
      <xdr:row>112</xdr:row>
      <xdr:rowOff>141469</xdr:rowOff>
    </xdr:to>
    <xdr:pic>
      <xdr:nvPicPr>
        <xdr:cNvPr id="128" name="Picture 124">
          <a:extLst>
            <a:ext uri="{FF2B5EF4-FFF2-40B4-BE49-F238E27FC236}">
              <a16:creationId xmlns:a16="http://schemas.microsoft.com/office/drawing/2014/main" id="{00000000-0008-0000-1500-000080000000}"/>
            </a:ext>
          </a:extLst>
        </xdr:cNvPr>
        <xdr:cNvPicPr/>
      </xdr:nvPicPr>
      <xdr:blipFill>
        <a:blip xmlns:r="http://schemas.openxmlformats.org/officeDocument/2006/relationships" r:embed="rId105"/>
        <a:stretch/>
      </xdr:blipFill>
      <xdr:spPr>
        <a:xfrm>
          <a:off x="1648691" y="22728382"/>
          <a:ext cx="224870" cy="113760"/>
        </a:xfrm>
        <a:prstGeom prst="rect">
          <a:avLst/>
        </a:prstGeom>
        <a:ln>
          <a:noFill/>
        </a:ln>
      </xdr:spPr>
    </xdr:pic>
    <xdr:clientData/>
  </xdr:twoCellAnchor>
  <xdr:twoCellAnchor editAs="oneCell">
    <xdr:from>
      <xdr:col>1</xdr:col>
      <xdr:colOff>824346</xdr:colOff>
      <xdr:row>113</xdr:row>
      <xdr:rowOff>20782</xdr:rowOff>
    </xdr:from>
    <xdr:to>
      <xdr:col>1</xdr:col>
      <xdr:colOff>1049216</xdr:colOff>
      <xdr:row>113</xdr:row>
      <xdr:rowOff>153262</xdr:rowOff>
    </xdr:to>
    <xdr:pic>
      <xdr:nvPicPr>
        <xdr:cNvPr id="129" name="Picture 125">
          <a:extLst>
            <a:ext uri="{FF2B5EF4-FFF2-40B4-BE49-F238E27FC236}">
              <a16:creationId xmlns:a16="http://schemas.microsoft.com/office/drawing/2014/main" id="{00000000-0008-0000-1500-000081000000}"/>
            </a:ext>
          </a:extLst>
        </xdr:cNvPr>
        <xdr:cNvPicPr/>
      </xdr:nvPicPr>
      <xdr:blipFill>
        <a:blip xmlns:r="http://schemas.openxmlformats.org/officeDocument/2006/relationships" r:embed="rId106"/>
        <a:stretch/>
      </xdr:blipFill>
      <xdr:spPr>
        <a:xfrm>
          <a:off x="1752601" y="22922346"/>
          <a:ext cx="224870" cy="132480"/>
        </a:xfrm>
        <a:prstGeom prst="rect">
          <a:avLst/>
        </a:prstGeom>
        <a:ln>
          <a:noFill/>
        </a:ln>
      </xdr:spPr>
    </xdr:pic>
    <xdr:clientData/>
  </xdr:twoCellAnchor>
  <xdr:twoCellAnchor editAs="oneCell">
    <xdr:from>
      <xdr:col>1</xdr:col>
      <xdr:colOff>789709</xdr:colOff>
      <xdr:row>115</xdr:row>
      <xdr:rowOff>69273</xdr:rowOff>
    </xdr:from>
    <xdr:to>
      <xdr:col>1</xdr:col>
      <xdr:colOff>1014579</xdr:colOff>
      <xdr:row>115</xdr:row>
      <xdr:rowOff>183033</xdr:rowOff>
    </xdr:to>
    <xdr:pic>
      <xdr:nvPicPr>
        <xdr:cNvPr id="130" name="Picture 126">
          <a:extLst>
            <a:ext uri="{FF2B5EF4-FFF2-40B4-BE49-F238E27FC236}">
              <a16:creationId xmlns:a16="http://schemas.microsoft.com/office/drawing/2014/main" id="{00000000-0008-0000-1500-000082000000}"/>
            </a:ext>
          </a:extLst>
        </xdr:cNvPr>
        <xdr:cNvPicPr/>
      </xdr:nvPicPr>
      <xdr:blipFill>
        <a:blip xmlns:r="http://schemas.openxmlformats.org/officeDocument/2006/relationships" r:embed="rId107"/>
        <a:stretch/>
      </xdr:blipFill>
      <xdr:spPr>
        <a:xfrm>
          <a:off x="1717964" y="23372618"/>
          <a:ext cx="224870" cy="113760"/>
        </a:xfrm>
        <a:prstGeom prst="rect">
          <a:avLst/>
        </a:prstGeom>
        <a:ln>
          <a:noFill/>
        </a:ln>
      </xdr:spPr>
    </xdr:pic>
    <xdr:clientData/>
  </xdr:twoCellAnchor>
  <xdr:twoCellAnchor editAs="oneCell">
    <xdr:from>
      <xdr:col>1</xdr:col>
      <xdr:colOff>838200</xdr:colOff>
      <xdr:row>114</xdr:row>
      <xdr:rowOff>55418</xdr:rowOff>
    </xdr:from>
    <xdr:to>
      <xdr:col>1</xdr:col>
      <xdr:colOff>1063070</xdr:colOff>
      <xdr:row>114</xdr:row>
      <xdr:rowOff>187898</xdr:rowOff>
    </xdr:to>
    <xdr:pic>
      <xdr:nvPicPr>
        <xdr:cNvPr id="131" name="Picture 127">
          <a:extLst>
            <a:ext uri="{FF2B5EF4-FFF2-40B4-BE49-F238E27FC236}">
              <a16:creationId xmlns:a16="http://schemas.microsoft.com/office/drawing/2014/main" id="{00000000-0008-0000-1500-000083000000}"/>
            </a:ext>
          </a:extLst>
        </xdr:cNvPr>
        <xdr:cNvPicPr/>
      </xdr:nvPicPr>
      <xdr:blipFill>
        <a:blip xmlns:r="http://schemas.openxmlformats.org/officeDocument/2006/relationships" r:embed="rId108"/>
        <a:stretch/>
      </xdr:blipFill>
      <xdr:spPr>
        <a:xfrm>
          <a:off x="1766455" y="23157873"/>
          <a:ext cx="224870" cy="132480"/>
        </a:xfrm>
        <a:prstGeom prst="rect">
          <a:avLst/>
        </a:prstGeom>
        <a:ln>
          <a:noFill/>
        </a:ln>
      </xdr:spPr>
    </xdr:pic>
    <xdr:clientData/>
  </xdr:twoCellAnchor>
  <xdr:twoCellAnchor editAs="oneCell">
    <xdr:from>
      <xdr:col>1</xdr:col>
      <xdr:colOff>838200</xdr:colOff>
      <xdr:row>116</xdr:row>
      <xdr:rowOff>55419</xdr:rowOff>
    </xdr:from>
    <xdr:to>
      <xdr:col>1</xdr:col>
      <xdr:colOff>1063070</xdr:colOff>
      <xdr:row>116</xdr:row>
      <xdr:rowOff>169179</xdr:rowOff>
    </xdr:to>
    <xdr:pic>
      <xdr:nvPicPr>
        <xdr:cNvPr id="132" name="Picture 128">
          <a:extLst>
            <a:ext uri="{FF2B5EF4-FFF2-40B4-BE49-F238E27FC236}">
              <a16:creationId xmlns:a16="http://schemas.microsoft.com/office/drawing/2014/main" id="{00000000-0008-0000-1500-000084000000}"/>
            </a:ext>
          </a:extLst>
        </xdr:cNvPr>
        <xdr:cNvPicPr/>
      </xdr:nvPicPr>
      <xdr:blipFill>
        <a:blip xmlns:r="http://schemas.openxmlformats.org/officeDocument/2006/relationships" r:embed="rId109"/>
        <a:stretch/>
      </xdr:blipFill>
      <xdr:spPr>
        <a:xfrm>
          <a:off x="1766455" y="23559655"/>
          <a:ext cx="224870" cy="113760"/>
        </a:xfrm>
        <a:prstGeom prst="rect">
          <a:avLst/>
        </a:prstGeom>
        <a:ln>
          <a:noFill/>
        </a:ln>
      </xdr:spPr>
    </xdr:pic>
    <xdr:clientData/>
  </xdr:twoCellAnchor>
  <xdr:twoCellAnchor editAs="oneCell">
    <xdr:from>
      <xdr:col>1</xdr:col>
      <xdr:colOff>949036</xdr:colOff>
      <xdr:row>117</xdr:row>
      <xdr:rowOff>34636</xdr:rowOff>
    </xdr:from>
    <xdr:to>
      <xdr:col>1</xdr:col>
      <xdr:colOff>1173906</xdr:colOff>
      <xdr:row>117</xdr:row>
      <xdr:rowOff>148396</xdr:rowOff>
    </xdr:to>
    <xdr:pic>
      <xdr:nvPicPr>
        <xdr:cNvPr id="133" name="Picture 129">
          <a:extLst>
            <a:ext uri="{FF2B5EF4-FFF2-40B4-BE49-F238E27FC236}">
              <a16:creationId xmlns:a16="http://schemas.microsoft.com/office/drawing/2014/main" id="{00000000-0008-0000-1500-000085000000}"/>
            </a:ext>
          </a:extLst>
        </xdr:cNvPr>
        <xdr:cNvPicPr/>
      </xdr:nvPicPr>
      <xdr:blipFill>
        <a:blip xmlns:r="http://schemas.openxmlformats.org/officeDocument/2006/relationships" r:embed="rId110"/>
        <a:stretch/>
      </xdr:blipFill>
      <xdr:spPr>
        <a:xfrm>
          <a:off x="1877291" y="23739763"/>
          <a:ext cx="224870" cy="113760"/>
        </a:xfrm>
        <a:prstGeom prst="rect">
          <a:avLst/>
        </a:prstGeom>
        <a:ln>
          <a:noFill/>
        </a:ln>
      </xdr:spPr>
    </xdr:pic>
    <xdr:clientData/>
  </xdr:twoCellAnchor>
  <xdr:twoCellAnchor editAs="oneCell">
    <xdr:from>
      <xdr:col>1</xdr:col>
      <xdr:colOff>949036</xdr:colOff>
      <xdr:row>118</xdr:row>
      <xdr:rowOff>41564</xdr:rowOff>
    </xdr:from>
    <xdr:to>
      <xdr:col>1</xdr:col>
      <xdr:colOff>1173906</xdr:colOff>
      <xdr:row>118</xdr:row>
      <xdr:rowOff>174044</xdr:rowOff>
    </xdr:to>
    <xdr:pic>
      <xdr:nvPicPr>
        <xdr:cNvPr id="134" name="Picture 130">
          <a:extLst>
            <a:ext uri="{FF2B5EF4-FFF2-40B4-BE49-F238E27FC236}">
              <a16:creationId xmlns:a16="http://schemas.microsoft.com/office/drawing/2014/main" id="{00000000-0008-0000-1500-000086000000}"/>
            </a:ext>
          </a:extLst>
        </xdr:cNvPr>
        <xdr:cNvPicPr/>
      </xdr:nvPicPr>
      <xdr:blipFill>
        <a:blip xmlns:r="http://schemas.openxmlformats.org/officeDocument/2006/relationships" r:embed="rId111"/>
        <a:stretch/>
      </xdr:blipFill>
      <xdr:spPr>
        <a:xfrm>
          <a:off x="1877291" y="23947582"/>
          <a:ext cx="224870" cy="132480"/>
        </a:xfrm>
        <a:prstGeom prst="rect">
          <a:avLst/>
        </a:prstGeom>
        <a:ln>
          <a:noFill/>
        </a:ln>
      </xdr:spPr>
    </xdr:pic>
    <xdr:clientData/>
  </xdr:twoCellAnchor>
  <xdr:twoCellAnchor editAs="oneCell">
    <xdr:from>
      <xdr:col>1</xdr:col>
      <xdr:colOff>796636</xdr:colOff>
      <xdr:row>119</xdr:row>
      <xdr:rowOff>20782</xdr:rowOff>
    </xdr:from>
    <xdr:to>
      <xdr:col>1</xdr:col>
      <xdr:colOff>1021506</xdr:colOff>
      <xdr:row>119</xdr:row>
      <xdr:rowOff>169332</xdr:rowOff>
    </xdr:to>
    <xdr:pic>
      <xdr:nvPicPr>
        <xdr:cNvPr id="135" name="Picture 131">
          <a:extLst>
            <a:ext uri="{FF2B5EF4-FFF2-40B4-BE49-F238E27FC236}">
              <a16:creationId xmlns:a16="http://schemas.microsoft.com/office/drawing/2014/main" id="{00000000-0008-0000-1500-000087000000}"/>
            </a:ext>
          </a:extLst>
        </xdr:cNvPr>
        <xdr:cNvPicPr/>
      </xdr:nvPicPr>
      <xdr:blipFill>
        <a:blip xmlns:r="http://schemas.openxmlformats.org/officeDocument/2006/relationships" r:embed="rId112"/>
        <a:stretch/>
      </xdr:blipFill>
      <xdr:spPr>
        <a:xfrm>
          <a:off x="1724891" y="24127691"/>
          <a:ext cx="224870" cy="148550"/>
        </a:xfrm>
        <a:prstGeom prst="rect">
          <a:avLst/>
        </a:prstGeom>
        <a:ln>
          <a:noFill/>
        </a:ln>
      </xdr:spPr>
    </xdr:pic>
    <xdr:clientData/>
  </xdr:twoCellAnchor>
  <xdr:twoCellAnchor editAs="oneCell">
    <xdr:from>
      <xdr:col>1</xdr:col>
      <xdr:colOff>685800</xdr:colOff>
      <xdr:row>120</xdr:row>
      <xdr:rowOff>27709</xdr:rowOff>
    </xdr:from>
    <xdr:to>
      <xdr:col>1</xdr:col>
      <xdr:colOff>910670</xdr:colOff>
      <xdr:row>120</xdr:row>
      <xdr:rowOff>176259</xdr:rowOff>
    </xdr:to>
    <xdr:pic>
      <xdr:nvPicPr>
        <xdr:cNvPr id="136" name="Picture 132">
          <a:extLst>
            <a:ext uri="{FF2B5EF4-FFF2-40B4-BE49-F238E27FC236}">
              <a16:creationId xmlns:a16="http://schemas.microsoft.com/office/drawing/2014/main" id="{00000000-0008-0000-1500-000088000000}"/>
            </a:ext>
          </a:extLst>
        </xdr:cNvPr>
        <xdr:cNvPicPr/>
      </xdr:nvPicPr>
      <xdr:blipFill>
        <a:blip xmlns:r="http://schemas.openxmlformats.org/officeDocument/2006/relationships" r:embed="rId113"/>
        <a:stretch/>
      </xdr:blipFill>
      <xdr:spPr>
        <a:xfrm>
          <a:off x="1614055" y="24335509"/>
          <a:ext cx="224870" cy="148550"/>
        </a:xfrm>
        <a:prstGeom prst="rect">
          <a:avLst/>
        </a:prstGeom>
        <a:ln>
          <a:noFill/>
        </a:ln>
      </xdr:spPr>
    </xdr:pic>
    <xdr:clientData/>
  </xdr:twoCellAnchor>
  <xdr:twoCellAnchor editAs="oneCell">
    <xdr:from>
      <xdr:col>1</xdr:col>
      <xdr:colOff>789709</xdr:colOff>
      <xdr:row>121</xdr:row>
      <xdr:rowOff>41564</xdr:rowOff>
    </xdr:from>
    <xdr:to>
      <xdr:col>1</xdr:col>
      <xdr:colOff>1014579</xdr:colOff>
      <xdr:row>121</xdr:row>
      <xdr:rowOff>190114</xdr:rowOff>
    </xdr:to>
    <xdr:pic>
      <xdr:nvPicPr>
        <xdr:cNvPr id="137" name="Picture 133">
          <a:extLst>
            <a:ext uri="{FF2B5EF4-FFF2-40B4-BE49-F238E27FC236}">
              <a16:creationId xmlns:a16="http://schemas.microsoft.com/office/drawing/2014/main" id="{00000000-0008-0000-1500-000089000000}"/>
            </a:ext>
          </a:extLst>
        </xdr:cNvPr>
        <xdr:cNvPicPr/>
      </xdr:nvPicPr>
      <xdr:blipFill>
        <a:blip xmlns:r="http://schemas.openxmlformats.org/officeDocument/2006/relationships" r:embed="rId114"/>
        <a:stretch/>
      </xdr:blipFill>
      <xdr:spPr>
        <a:xfrm>
          <a:off x="1717964" y="24550255"/>
          <a:ext cx="224870" cy="148550"/>
        </a:xfrm>
        <a:prstGeom prst="rect">
          <a:avLst/>
        </a:prstGeom>
        <a:ln>
          <a:noFill/>
        </a:ln>
      </xdr:spPr>
    </xdr:pic>
    <xdr:clientData/>
  </xdr:twoCellAnchor>
  <xdr:twoCellAnchor editAs="oneCell">
    <xdr:from>
      <xdr:col>1</xdr:col>
      <xdr:colOff>969819</xdr:colOff>
      <xdr:row>122</xdr:row>
      <xdr:rowOff>48491</xdr:rowOff>
    </xdr:from>
    <xdr:to>
      <xdr:col>1</xdr:col>
      <xdr:colOff>1194689</xdr:colOff>
      <xdr:row>122</xdr:row>
      <xdr:rowOff>162251</xdr:rowOff>
    </xdr:to>
    <xdr:pic>
      <xdr:nvPicPr>
        <xdr:cNvPr id="138" name="Picture 134">
          <a:extLst>
            <a:ext uri="{FF2B5EF4-FFF2-40B4-BE49-F238E27FC236}">
              <a16:creationId xmlns:a16="http://schemas.microsoft.com/office/drawing/2014/main" id="{00000000-0008-0000-1500-00008A000000}"/>
            </a:ext>
          </a:extLst>
        </xdr:cNvPr>
        <xdr:cNvPicPr/>
      </xdr:nvPicPr>
      <xdr:blipFill>
        <a:blip xmlns:r="http://schemas.openxmlformats.org/officeDocument/2006/relationships" r:embed="rId115"/>
        <a:stretch/>
      </xdr:blipFill>
      <xdr:spPr>
        <a:xfrm>
          <a:off x="1898074" y="24758073"/>
          <a:ext cx="224870" cy="113760"/>
        </a:xfrm>
        <a:prstGeom prst="rect">
          <a:avLst/>
        </a:prstGeom>
        <a:ln>
          <a:noFill/>
        </a:ln>
      </xdr:spPr>
    </xdr:pic>
    <xdr:clientData/>
  </xdr:twoCellAnchor>
  <xdr:twoCellAnchor editAs="oneCell">
    <xdr:from>
      <xdr:col>1</xdr:col>
      <xdr:colOff>935182</xdr:colOff>
      <xdr:row>123</xdr:row>
      <xdr:rowOff>34636</xdr:rowOff>
    </xdr:from>
    <xdr:to>
      <xdr:col>1</xdr:col>
      <xdr:colOff>1160052</xdr:colOff>
      <xdr:row>123</xdr:row>
      <xdr:rowOff>167116</xdr:rowOff>
    </xdr:to>
    <xdr:pic>
      <xdr:nvPicPr>
        <xdr:cNvPr id="139" name="Picture 135">
          <a:extLst>
            <a:ext uri="{FF2B5EF4-FFF2-40B4-BE49-F238E27FC236}">
              <a16:creationId xmlns:a16="http://schemas.microsoft.com/office/drawing/2014/main" id="{00000000-0008-0000-1500-00008B000000}"/>
            </a:ext>
          </a:extLst>
        </xdr:cNvPr>
        <xdr:cNvPicPr/>
      </xdr:nvPicPr>
      <xdr:blipFill>
        <a:blip xmlns:r="http://schemas.openxmlformats.org/officeDocument/2006/relationships" r:embed="rId116"/>
        <a:stretch/>
      </xdr:blipFill>
      <xdr:spPr>
        <a:xfrm>
          <a:off x="1863437" y="24945109"/>
          <a:ext cx="224870" cy="132480"/>
        </a:xfrm>
        <a:prstGeom prst="rect">
          <a:avLst/>
        </a:prstGeom>
        <a:ln>
          <a:noFill/>
        </a:ln>
      </xdr:spPr>
    </xdr:pic>
    <xdr:clientData/>
  </xdr:twoCellAnchor>
  <xdr:twoCellAnchor editAs="oneCell">
    <xdr:from>
      <xdr:col>1</xdr:col>
      <xdr:colOff>1579418</xdr:colOff>
      <xdr:row>124</xdr:row>
      <xdr:rowOff>41564</xdr:rowOff>
    </xdr:from>
    <xdr:to>
      <xdr:col>1</xdr:col>
      <xdr:colOff>1804288</xdr:colOff>
      <xdr:row>124</xdr:row>
      <xdr:rowOff>174044</xdr:rowOff>
    </xdr:to>
    <xdr:pic>
      <xdr:nvPicPr>
        <xdr:cNvPr id="140" name="Picture 136">
          <a:extLst>
            <a:ext uri="{FF2B5EF4-FFF2-40B4-BE49-F238E27FC236}">
              <a16:creationId xmlns:a16="http://schemas.microsoft.com/office/drawing/2014/main" id="{00000000-0008-0000-1500-00008C000000}"/>
            </a:ext>
          </a:extLst>
        </xdr:cNvPr>
        <xdr:cNvPicPr/>
      </xdr:nvPicPr>
      <xdr:blipFill>
        <a:blip xmlns:r="http://schemas.openxmlformats.org/officeDocument/2006/relationships" r:embed="rId117"/>
        <a:stretch/>
      </xdr:blipFill>
      <xdr:spPr>
        <a:xfrm>
          <a:off x="2507673" y="25152928"/>
          <a:ext cx="224870" cy="132480"/>
        </a:xfrm>
        <a:prstGeom prst="rect">
          <a:avLst/>
        </a:prstGeom>
        <a:ln>
          <a:noFill/>
        </a:ln>
      </xdr:spPr>
    </xdr:pic>
    <xdr:clientData/>
  </xdr:twoCellAnchor>
  <xdr:twoCellAnchor editAs="oneCell">
    <xdr:from>
      <xdr:col>1</xdr:col>
      <xdr:colOff>935182</xdr:colOff>
      <xdr:row>125</xdr:row>
      <xdr:rowOff>55418</xdr:rowOff>
    </xdr:from>
    <xdr:to>
      <xdr:col>1</xdr:col>
      <xdr:colOff>1160052</xdr:colOff>
      <xdr:row>125</xdr:row>
      <xdr:rowOff>169178</xdr:rowOff>
    </xdr:to>
    <xdr:pic>
      <xdr:nvPicPr>
        <xdr:cNvPr id="141" name="Picture 137">
          <a:extLst>
            <a:ext uri="{FF2B5EF4-FFF2-40B4-BE49-F238E27FC236}">
              <a16:creationId xmlns:a16="http://schemas.microsoft.com/office/drawing/2014/main" id="{00000000-0008-0000-1500-00008D000000}"/>
            </a:ext>
          </a:extLst>
        </xdr:cNvPr>
        <xdr:cNvPicPr/>
      </xdr:nvPicPr>
      <xdr:blipFill>
        <a:blip xmlns:r="http://schemas.openxmlformats.org/officeDocument/2006/relationships" r:embed="rId118"/>
        <a:stretch/>
      </xdr:blipFill>
      <xdr:spPr>
        <a:xfrm>
          <a:off x="1863437" y="25367673"/>
          <a:ext cx="224870" cy="113760"/>
        </a:xfrm>
        <a:prstGeom prst="rect">
          <a:avLst/>
        </a:prstGeom>
        <a:ln>
          <a:noFill/>
        </a:ln>
      </xdr:spPr>
    </xdr:pic>
    <xdr:clientData/>
  </xdr:twoCellAnchor>
  <xdr:twoCellAnchor editAs="oneCell">
    <xdr:from>
      <xdr:col>1</xdr:col>
      <xdr:colOff>658091</xdr:colOff>
      <xdr:row>126</xdr:row>
      <xdr:rowOff>20782</xdr:rowOff>
    </xdr:from>
    <xdr:to>
      <xdr:col>1</xdr:col>
      <xdr:colOff>882961</xdr:colOff>
      <xdr:row>126</xdr:row>
      <xdr:rowOff>169332</xdr:rowOff>
    </xdr:to>
    <xdr:pic>
      <xdr:nvPicPr>
        <xdr:cNvPr id="142" name="Picture 138">
          <a:extLst>
            <a:ext uri="{FF2B5EF4-FFF2-40B4-BE49-F238E27FC236}">
              <a16:creationId xmlns:a16="http://schemas.microsoft.com/office/drawing/2014/main" id="{00000000-0008-0000-1500-00008E000000}"/>
            </a:ext>
          </a:extLst>
        </xdr:cNvPr>
        <xdr:cNvPicPr/>
      </xdr:nvPicPr>
      <xdr:blipFill>
        <a:blip xmlns:r="http://schemas.openxmlformats.org/officeDocument/2006/relationships" r:embed="rId119"/>
        <a:stretch/>
      </xdr:blipFill>
      <xdr:spPr>
        <a:xfrm>
          <a:off x="1586346" y="25533927"/>
          <a:ext cx="224870" cy="148550"/>
        </a:xfrm>
        <a:prstGeom prst="rect">
          <a:avLst/>
        </a:prstGeom>
        <a:ln>
          <a:noFill/>
        </a:ln>
      </xdr:spPr>
    </xdr:pic>
    <xdr:clientData/>
  </xdr:twoCellAnchor>
  <xdr:twoCellAnchor editAs="oneCell">
    <xdr:from>
      <xdr:col>1</xdr:col>
      <xdr:colOff>581891</xdr:colOff>
      <xdr:row>127</xdr:row>
      <xdr:rowOff>13855</xdr:rowOff>
    </xdr:from>
    <xdr:to>
      <xdr:col>1</xdr:col>
      <xdr:colOff>806761</xdr:colOff>
      <xdr:row>127</xdr:row>
      <xdr:rowOff>162405</xdr:rowOff>
    </xdr:to>
    <xdr:pic>
      <xdr:nvPicPr>
        <xdr:cNvPr id="143" name="Picture 139">
          <a:extLst>
            <a:ext uri="{FF2B5EF4-FFF2-40B4-BE49-F238E27FC236}">
              <a16:creationId xmlns:a16="http://schemas.microsoft.com/office/drawing/2014/main" id="{00000000-0008-0000-1500-00008F000000}"/>
            </a:ext>
          </a:extLst>
        </xdr:cNvPr>
        <xdr:cNvPicPr/>
      </xdr:nvPicPr>
      <xdr:blipFill>
        <a:blip xmlns:r="http://schemas.openxmlformats.org/officeDocument/2006/relationships" r:embed="rId120"/>
        <a:stretch/>
      </xdr:blipFill>
      <xdr:spPr>
        <a:xfrm>
          <a:off x="1510146" y="25727891"/>
          <a:ext cx="224870" cy="148550"/>
        </a:xfrm>
        <a:prstGeom prst="rect">
          <a:avLst/>
        </a:prstGeom>
        <a:ln>
          <a:noFill/>
        </a:ln>
      </xdr:spPr>
    </xdr:pic>
    <xdr:clientData/>
  </xdr:twoCellAnchor>
  <xdr:twoCellAnchor editAs="oneCell">
    <xdr:from>
      <xdr:col>1</xdr:col>
      <xdr:colOff>581891</xdr:colOff>
      <xdr:row>128</xdr:row>
      <xdr:rowOff>48491</xdr:rowOff>
    </xdr:from>
    <xdr:to>
      <xdr:col>1</xdr:col>
      <xdr:colOff>806761</xdr:colOff>
      <xdr:row>128</xdr:row>
      <xdr:rowOff>162251</xdr:rowOff>
    </xdr:to>
    <xdr:pic>
      <xdr:nvPicPr>
        <xdr:cNvPr id="144" name="Picture 140">
          <a:extLst>
            <a:ext uri="{FF2B5EF4-FFF2-40B4-BE49-F238E27FC236}">
              <a16:creationId xmlns:a16="http://schemas.microsoft.com/office/drawing/2014/main" id="{00000000-0008-0000-1500-000090000000}"/>
            </a:ext>
          </a:extLst>
        </xdr:cNvPr>
        <xdr:cNvPicPr/>
      </xdr:nvPicPr>
      <xdr:blipFill>
        <a:blip xmlns:r="http://schemas.openxmlformats.org/officeDocument/2006/relationships" r:embed="rId121"/>
        <a:stretch/>
      </xdr:blipFill>
      <xdr:spPr>
        <a:xfrm>
          <a:off x="1510146" y="25963418"/>
          <a:ext cx="224870" cy="113760"/>
        </a:xfrm>
        <a:prstGeom prst="rect">
          <a:avLst/>
        </a:prstGeom>
        <a:ln>
          <a:noFill/>
        </a:ln>
      </xdr:spPr>
    </xdr:pic>
    <xdr:clientData/>
  </xdr:twoCellAnchor>
  <xdr:twoCellAnchor editAs="oneCell">
    <xdr:from>
      <xdr:col>1</xdr:col>
      <xdr:colOff>623454</xdr:colOff>
      <xdr:row>129</xdr:row>
      <xdr:rowOff>27709</xdr:rowOff>
    </xdr:from>
    <xdr:to>
      <xdr:col>1</xdr:col>
      <xdr:colOff>848324</xdr:colOff>
      <xdr:row>129</xdr:row>
      <xdr:rowOff>176259</xdr:rowOff>
    </xdr:to>
    <xdr:pic>
      <xdr:nvPicPr>
        <xdr:cNvPr id="145" name="Picture 141">
          <a:extLst>
            <a:ext uri="{FF2B5EF4-FFF2-40B4-BE49-F238E27FC236}">
              <a16:creationId xmlns:a16="http://schemas.microsoft.com/office/drawing/2014/main" id="{00000000-0008-0000-1500-000091000000}"/>
            </a:ext>
          </a:extLst>
        </xdr:cNvPr>
        <xdr:cNvPicPr/>
      </xdr:nvPicPr>
      <xdr:blipFill>
        <a:blip xmlns:r="http://schemas.openxmlformats.org/officeDocument/2006/relationships" r:embed="rId122"/>
        <a:stretch/>
      </xdr:blipFill>
      <xdr:spPr>
        <a:xfrm>
          <a:off x="1551709" y="26143527"/>
          <a:ext cx="224870" cy="148550"/>
        </a:xfrm>
        <a:prstGeom prst="rect">
          <a:avLst/>
        </a:prstGeom>
        <a:ln>
          <a:noFill/>
        </a:ln>
      </xdr:spPr>
    </xdr:pic>
    <xdr:clientData/>
  </xdr:twoCellAnchor>
  <xdr:twoCellAnchor editAs="oneCell">
    <xdr:from>
      <xdr:col>1</xdr:col>
      <xdr:colOff>519546</xdr:colOff>
      <xdr:row>130</xdr:row>
      <xdr:rowOff>48491</xdr:rowOff>
    </xdr:from>
    <xdr:to>
      <xdr:col>1</xdr:col>
      <xdr:colOff>744416</xdr:colOff>
      <xdr:row>131</xdr:row>
      <xdr:rowOff>769</xdr:rowOff>
    </xdr:to>
    <xdr:pic>
      <xdr:nvPicPr>
        <xdr:cNvPr id="146" name="Picture 142">
          <a:extLst>
            <a:ext uri="{FF2B5EF4-FFF2-40B4-BE49-F238E27FC236}">
              <a16:creationId xmlns:a16="http://schemas.microsoft.com/office/drawing/2014/main" id="{00000000-0008-0000-1500-000092000000}"/>
            </a:ext>
          </a:extLst>
        </xdr:cNvPr>
        <xdr:cNvPicPr/>
      </xdr:nvPicPr>
      <xdr:blipFill>
        <a:blip xmlns:r="http://schemas.openxmlformats.org/officeDocument/2006/relationships" r:embed="rId123"/>
        <a:stretch/>
      </xdr:blipFill>
      <xdr:spPr>
        <a:xfrm>
          <a:off x="1447801" y="26365200"/>
          <a:ext cx="224870" cy="148550"/>
        </a:xfrm>
        <a:prstGeom prst="rect">
          <a:avLst/>
        </a:prstGeom>
        <a:ln>
          <a:noFill/>
        </a:ln>
      </xdr:spPr>
    </xdr:pic>
    <xdr:clientData/>
  </xdr:twoCellAnchor>
  <xdr:twoCellAnchor editAs="oneCell">
    <xdr:from>
      <xdr:col>1</xdr:col>
      <xdr:colOff>879764</xdr:colOff>
      <xdr:row>132</xdr:row>
      <xdr:rowOff>62346</xdr:rowOff>
    </xdr:from>
    <xdr:to>
      <xdr:col>1</xdr:col>
      <xdr:colOff>1104634</xdr:colOff>
      <xdr:row>132</xdr:row>
      <xdr:rowOff>176106</xdr:rowOff>
    </xdr:to>
    <xdr:pic>
      <xdr:nvPicPr>
        <xdr:cNvPr id="147" name="Picture 143">
          <a:extLst>
            <a:ext uri="{FF2B5EF4-FFF2-40B4-BE49-F238E27FC236}">
              <a16:creationId xmlns:a16="http://schemas.microsoft.com/office/drawing/2014/main" id="{00000000-0008-0000-1500-000093000000}"/>
            </a:ext>
          </a:extLst>
        </xdr:cNvPr>
        <xdr:cNvPicPr/>
      </xdr:nvPicPr>
      <xdr:blipFill>
        <a:blip xmlns:r="http://schemas.openxmlformats.org/officeDocument/2006/relationships" r:embed="rId124"/>
        <a:stretch/>
      </xdr:blipFill>
      <xdr:spPr>
        <a:xfrm>
          <a:off x="1808019" y="26780837"/>
          <a:ext cx="224870" cy="113760"/>
        </a:xfrm>
        <a:prstGeom prst="rect">
          <a:avLst/>
        </a:prstGeom>
        <a:ln>
          <a:noFill/>
        </a:ln>
      </xdr:spPr>
    </xdr:pic>
    <xdr:clientData/>
  </xdr:twoCellAnchor>
  <xdr:twoCellAnchor editAs="oneCell">
    <xdr:from>
      <xdr:col>1</xdr:col>
      <xdr:colOff>838200</xdr:colOff>
      <xdr:row>131</xdr:row>
      <xdr:rowOff>41564</xdr:rowOff>
    </xdr:from>
    <xdr:to>
      <xdr:col>1</xdr:col>
      <xdr:colOff>1063070</xdr:colOff>
      <xdr:row>131</xdr:row>
      <xdr:rowOff>155324</xdr:rowOff>
    </xdr:to>
    <xdr:pic>
      <xdr:nvPicPr>
        <xdr:cNvPr id="148" name="Picture 144">
          <a:extLst>
            <a:ext uri="{FF2B5EF4-FFF2-40B4-BE49-F238E27FC236}">
              <a16:creationId xmlns:a16="http://schemas.microsoft.com/office/drawing/2014/main" id="{00000000-0008-0000-1500-000094000000}"/>
            </a:ext>
          </a:extLst>
        </xdr:cNvPr>
        <xdr:cNvPicPr/>
      </xdr:nvPicPr>
      <xdr:blipFill>
        <a:blip xmlns:r="http://schemas.openxmlformats.org/officeDocument/2006/relationships" r:embed="rId125"/>
        <a:stretch/>
      </xdr:blipFill>
      <xdr:spPr>
        <a:xfrm>
          <a:off x="1766455" y="26559164"/>
          <a:ext cx="224870" cy="113760"/>
        </a:xfrm>
        <a:prstGeom prst="rect">
          <a:avLst/>
        </a:prstGeom>
        <a:ln>
          <a:noFill/>
        </a:ln>
      </xdr:spPr>
    </xdr:pic>
    <xdr:clientData/>
  </xdr:twoCellAnchor>
  <xdr:twoCellAnchor editAs="oneCell">
    <xdr:from>
      <xdr:col>1</xdr:col>
      <xdr:colOff>678872</xdr:colOff>
      <xdr:row>133</xdr:row>
      <xdr:rowOff>0</xdr:rowOff>
    </xdr:from>
    <xdr:to>
      <xdr:col>1</xdr:col>
      <xdr:colOff>830432</xdr:colOff>
      <xdr:row>134</xdr:row>
      <xdr:rowOff>282</xdr:rowOff>
    </xdr:to>
    <xdr:pic>
      <xdr:nvPicPr>
        <xdr:cNvPr id="149" name="Picture 145">
          <a:extLst>
            <a:ext uri="{FF2B5EF4-FFF2-40B4-BE49-F238E27FC236}">
              <a16:creationId xmlns:a16="http://schemas.microsoft.com/office/drawing/2014/main" id="{00000000-0008-0000-1500-000095000000}"/>
            </a:ext>
          </a:extLst>
        </xdr:cNvPr>
        <xdr:cNvPicPr/>
      </xdr:nvPicPr>
      <xdr:blipFill>
        <a:blip xmlns:r="http://schemas.openxmlformats.org/officeDocument/2006/relationships" r:embed="rId126"/>
        <a:stretch/>
      </xdr:blipFill>
      <xdr:spPr>
        <a:xfrm>
          <a:off x="1607127" y="26919382"/>
          <a:ext cx="151560" cy="201172"/>
        </a:xfrm>
        <a:prstGeom prst="rect">
          <a:avLst/>
        </a:prstGeom>
        <a:ln>
          <a:noFill/>
        </a:ln>
      </xdr:spPr>
    </xdr:pic>
    <xdr:clientData/>
  </xdr:twoCellAnchor>
  <xdr:twoCellAnchor editAs="oneCell">
    <xdr:from>
      <xdr:col>1</xdr:col>
      <xdr:colOff>762000</xdr:colOff>
      <xdr:row>135</xdr:row>
      <xdr:rowOff>62345</xdr:rowOff>
    </xdr:from>
    <xdr:to>
      <xdr:col>1</xdr:col>
      <xdr:colOff>986870</xdr:colOff>
      <xdr:row>135</xdr:row>
      <xdr:rowOff>176105</xdr:rowOff>
    </xdr:to>
    <xdr:pic>
      <xdr:nvPicPr>
        <xdr:cNvPr id="151" name="Picture 147">
          <a:extLst>
            <a:ext uri="{FF2B5EF4-FFF2-40B4-BE49-F238E27FC236}">
              <a16:creationId xmlns:a16="http://schemas.microsoft.com/office/drawing/2014/main" id="{00000000-0008-0000-1500-000097000000}"/>
            </a:ext>
          </a:extLst>
        </xdr:cNvPr>
        <xdr:cNvPicPr/>
      </xdr:nvPicPr>
      <xdr:blipFill>
        <a:blip xmlns:r="http://schemas.openxmlformats.org/officeDocument/2006/relationships" r:embed="rId127"/>
        <a:stretch/>
      </xdr:blipFill>
      <xdr:spPr>
        <a:xfrm>
          <a:off x="1690255" y="27383509"/>
          <a:ext cx="224870" cy="113760"/>
        </a:xfrm>
        <a:prstGeom prst="rect">
          <a:avLst/>
        </a:prstGeom>
        <a:ln>
          <a:noFill/>
        </a:ln>
      </xdr:spPr>
    </xdr:pic>
    <xdr:clientData/>
  </xdr:twoCellAnchor>
  <xdr:twoCellAnchor editAs="oneCell">
    <xdr:from>
      <xdr:col>1</xdr:col>
      <xdr:colOff>706582</xdr:colOff>
      <xdr:row>136</xdr:row>
      <xdr:rowOff>48491</xdr:rowOff>
    </xdr:from>
    <xdr:to>
      <xdr:col>1</xdr:col>
      <xdr:colOff>931452</xdr:colOff>
      <xdr:row>137</xdr:row>
      <xdr:rowOff>768</xdr:rowOff>
    </xdr:to>
    <xdr:pic>
      <xdr:nvPicPr>
        <xdr:cNvPr id="152" name="Picture 148">
          <a:extLst>
            <a:ext uri="{FF2B5EF4-FFF2-40B4-BE49-F238E27FC236}">
              <a16:creationId xmlns:a16="http://schemas.microsoft.com/office/drawing/2014/main" id="{00000000-0008-0000-1500-000098000000}"/>
            </a:ext>
          </a:extLst>
        </xdr:cNvPr>
        <xdr:cNvPicPr/>
      </xdr:nvPicPr>
      <xdr:blipFill>
        <a:blip xmlns:r="http://schemas.openxmlformats.org/officeDocument/2006/relationships" r:embed="rId128"/>
        <a:stretch/>
      </xdr:blipFill>
      <xdr:spPr>
        <a:xfrm>
          <a:off x="1634837" y="27570546"/>
          <a:ext cx="224870" cy="148550"/>
        </a:xfrm>
        <a:prstGeom prst="rect">
          <a:avLst/>
        </a:prstGeom>
        <a:ln>
          <a:noFill/>
        </a:ln>
      </xdr:spPr>
    </xdr:pic>
    <xdr:clientData/>
  </xdr:twoCellAnchor>
  <xdr:twoCellAnchor editAs="oneCell">
    <xdr:from>
      <xdr:col>1</xdr:col>
      <xdr:colOff>796636</xdr:colOff>
      <xdr:row>137</xdr:row>
      <xdr:rowOff>34636</xdr:rowOff>
    </xdr:from>
    <xdr:to>
      <xdr:col>1</xdr:col>
      <xdr:colOff>1021506</xdr:colOff>
      <xdr:row>137</xdr:row>
      <xdr:rowOff>183186</xdr:rowOff>
    </xdr:to>
    <xdr:pic>
      <xdr:nvPicPr>
        <xdr:cNvPr id="153" name="Picture 149">
          <a:extLst>
            <a:ext uri="{FF2B5EF4-FFF2-40B4-BE49-F238E27FC236}">
              <a16:creationId xmlns:a16="http://schemas.microsoft.com/office/drawing/2014/main" id="{00000000-0008-0000-1500-000099000000}"/>
            </a:ext>
          </a:extLst>
        </xdr:cNvPr>
        <xdr:cNvPicPr/>
      </xdr:nvPicPr>
      <xdr:blipFill>
        <a:blip xmlns:r="http://schemas.openxmlformats.org/officeDocument/2006/relationships" r:embed="rId129"/>
        <a:stretch/>
      </xdr:blipFill>
      <xdr:spPr>
        <a:xfrm>
          <a:off x="1724891" y="27757581"/>
          <a:ext cx="224870" cy="148550"/>
        </a:xfrm>
        <a:prstGeom prst="rect">
          <a:avLst/>
        </a:prstGeom>
        <a:ln>
          <a:noFill/>
        </a:ln>
      </xdr:spPr>
    </xdr:pic>
    <xdr:clientData/>
  </xdr:twoCellAnchor>
  <xdr:twoCellAnchor editAs="oneCell">
    <xdr:from>
      <xdr:col>1</xdr:col>
      <xdr:colOff>865909</xdr:colOff>
      <xdr:row>138</xdr:row>
      <xdr:rowOff>55418</xdr:rowOff>
    </xdr:from>
    <xdr:to>
      <xdr:col>1</xdr:col>
      <xdr:colOff>1090779</xdr:colOff>
      <xdr:row>138</xdr:row>
      <xdr:rowOff>169178</xdr:rowOff>
    </xdr:to>
    <xdr:pic>
      <xdr:nvPicPr>
        <xdr:cNvPr id="154" name="Picture 150">
          <a:extLst>
            <a:ext uri="{FF2B5EF4-FFF2-40B4-BE49-F238E27FC236}">
              <a16:creationId xmlns:a16="http://schemas.microsoft.com/office/drawing/2014/main" id="{00000000-0008-0000-1500-00009A000000}"/>
            </a:ext>
          </a:extLst>
        </xdr:cNvPr>
        <xdr:cNvPicPr/>
      </xdr:nvPicPr>
      <xdr:blipFill>
        <a:blip xmlns:r="http://schemas.openxmlformats.org/officeDocument/2006/relationships" r:embed="rId130"/>
        <a:stretch/>
      </xdr:blipFill>
      <xdr:spPr>
        <a:xfrm>
          <a:off x="1794164" y="27979254"/>
          <a:ext cx="224870" cy="113760"/>
        </a:xfrm>
        <a:prstGeom prst="rect">
          <a:avLst/>
        </a:prstGeom>
        <a:ln>
          <a:noFill/>
        </a:ln>
      </xdr:spPr>
    </xdr:pic>
    <xdr:clientData/>
  </xdr:twoCellAnchor>
  <xdr:twoCellAnchor editAs="oneCell">
    <xdr:from>
      <xdr:col>1</xdr:col>
      <xdr:colOff>852054</xdr:colOff>
      <xdr:row>139</xdr:row>
      <xdr:rowOff>48491</xdr:rowOff>
    </xdr:from>
    <xdr:to>
      <xdr:col>1</xdr:col>
      <xdr:colOff>1076924</xdr:colOff>
      <xdr:row>139</xdr:row>
      <xdr:rowOff>162251</xdr:rowOff>
    </xdr:to>
    <xdr:pic>
      <xdr:nvPicPr>
        <xdr:cNvPr id="155" name="Picture 151">
          <a:extLst>
            <a:ext uri="{FF2B5EF4-FFF2-40B4-BE49-F238E27FC236}">
              <a16:creationId xmlns:a16="http://schemas.microsoft.com/office/drawing/2014/main" id="{00000000-0008-0000-1500-00009B000000}"/>
            </a:ext>
          </a:extLst>
        </xdr:cNvPr>
        <xdr:cNvPicPr/>
      </xdr:nvPicPr>
      <xdr:blipFill>
        <a:blip xmlns:r="http://schemas.openxmlformats.org/officeDocument/2006/relationships" r:embed="rId131"/>
        <a:stretch/>
      </xdr:blipFill>
      <xdr:spPr>
        <a:xfrm>
          <a:off x="1780309" y="28173218"/>
          <a:ext cx="224870" cy="113760"/>
        </a:xfrm>
        <a:prstGeom prst="rect">
          <a:avLst/>
        </a:prstGeom>
        <a:ln>
          <a:noFill/>
        </a:ln>
      </xdr:spPr>
    </xdr:pic>
    <xdr:clientData/>
  </xdr:twoCellAnchor>
  <xdr:twoCellAnchor editAs="oneCell">
    <xdr:from>
      <xdr:col>1</xdr:col>
      <xdr:colOff>962890</xdr:colOff>
      <xdr:row>140</xdr:row>
      <xdr:rowOff>41563</xdr:rowOff>
    </xdr:from>
    <xdr:to>
      <xdr:col>1</xdr:col>
      <xdr:colOff>1187760</xdr:colOff>
      <xdr:row>140</xdr:row>
      <xdr:rowOff>155323</xdr:rowOff>
    </xdr:to>
    <xdr:pic>
      <xdr:nvPicPr>
        <xdr:cNvPr id="156" name="Picture 152">
          <a:extLst>
            <a:ext uri="{FF2B5EF4-FFF2-40B4-BE49-F238E27FC236}">
              <a16:creationId xmlns:a16="http://schemas.microsoft.com/office/drawing/2014/main" id="{00000000-0008-0000-1500-00009C000000}"/>
            </a:ext>
          </a:extLst>
        </xdr:cNvPr>
        <xdr:cNvPicPr/>
      </xdr:nvPicPr>
      <xdr:blipFill>
        <a:blip xmlns:r="http://schemas.openxmlformats.org/officeDocument/2006/relationships" r:embed="rId132"/>
        <a:stretch/>
      </xdr:blipFill>
      <xdr:spPr>
        <a:xfrm>
          <a:off x="1891145" y="28367181"/>
          <a:ext cx="224870" cy="113760"/>
        </a:xfrm>
        <a:prstGeom prst="rect">
          <a:avLst/>
        </a:prstGeom>
        <a:ln>
          <a:noFill/>
        </a:ln>
      </xdr:spPr>
    </xdr:pic>
    <xdr:clientData/>
  </xdr:twoCellAnchor>
  <xdr:twoCellAnchor editAs="oneCell">
    <xdr:from>
      <xdr:col>1</xdr:col>
      <xdr:colOff>658091</xdr:colOff>
      <xdr:row>141</xdr:row>
      <xdr:rowOff>34636</xdr:rowOff>
    </xdr:from>
    <xdr:to>
      <xdr:col>1</xdr:col>
      <xdr:colOff>866891</xdr:colOff>
      <xdr:row>141</xdr:row>
      <xdr:rowOff>183186</xdr:rowOff>
    </xdr:to>
    <xdr:pic>
      <xdr:nvPicPr>
        <xdr:cNvPr id="157" name="Picture 153">
          <a:extLst>
            <a:ext uri="{FF2B5EF4-FFF2-40B4-BE49-F238E27FC236}">
              <a16:creationId xmlns:a16="http://schemas.microsoft.com/office/drawing/2014/main" id="{00000000-0008-0000-1500-00009D000000}"/>
            </a:ext>
          </a:extLst>
        </xdr:cNvPr>
        <xdr:cNvPicPr/>
      </xdr:nvPicPr>
      <xdr:blipFill>
        <a:blip xmlns:r="http://schemas.openxmlformats.org/officeDocument/2006/relationships" r:embed="rId133"/>
        <a:stretch/>
      </xdr:blipFill>
      <xdr:spPr>
        <a:xfrm>
          <a:off x="1586346" y="28561145"/>
          <a:ext cx="208800" cy="148550"/>
        </a:xfrm>
        <a:prstGeom prst="rect">
          <a:avLst/>
        </a:prstGeom>
        <a:ln>
          <a:noFill/>
        </a:ln>
      </xdr:spPr>
    </xdr:pic>
    <xdr:clientData/>
  </xdr:twoCellAnchor>
  <xdr:twoCellAnchor editAs="oneCell">
    <xdr:from>
      <xdr:col>1</xdr:col>
      <xdr:colOff>858981</xdr:colOff>
      <xdr:row>142</xdr:row>
      <xdr:rowOff>0</xdr:rowOff>
    </xdr:from>
    <xdr:to>
      <xdr:col>1</xdr:col>
      <xdr:colOff>1083851</xdr:colOff>
      <xdr:row>142</xdr:row>
      <xdr:rowOff>148550</xdr:rowOff>
    </xdr:to>
    <xdr:pic>
      <xdr:nvPicPr>
        <xdr:cNvPr id="158" name="Picture 154">
          <a:extLst>
            <a:ext uri="{FF2B5EF4-FFF2-40B4-BE49-F238E27FC236}">
              <a16:creationId xmlns:a16="http://schemas.microsoft.com/office/drawing/2014/main" id="{00000000-0008-0000-1500-00009E000000}"/>
            </a:ext>
          </a:extLst>
        </xdr:cNvPr>
        <xdr:cNvPicPr/>
      </xdr:nvPicPr>
      <xdr:blipFill>
        <a:blip xmlns:r="http://schemas.openxmlformats.org/officeDocument/2006/relationships" r:embed="rId134"/>
        <a:stretch/>
      </xdr:blipFill>
      <xdr:spPr>
        <a:xfrm>
          <a:off x="1787236" y="28727400"/>
          <a:ext cx="224870" cy="148550"/>
        </a:xfrm>
        <a:prstGeom prst="rect">
          <a:avLst/>
        </a:prstGeom>
        <a:ln>
          <a:noFill/>
        </a:ln>
      </xdr:spPr>
    </xdr:pic>
    <xdr:clientData/>
  </xdr:twoCellAnchor>
  <xdr:twoCellAnchor editAs="oneCell">
    <xdr:from>
      <xdr:col>1</xdr:col>
      <xdr:colOff>1205345</xdr:colOff>
      <xdr:row>144</xdr:row>
      <xdr:rowOff>103909</xdr:rowOff>
    </xdr:from>
    <xdr:to>
      <xdr:col>1</xdr:col>
      <xdr:colOff>1430215</xdr:colOff>
      <xdr:row>145</xdr:row>
      <xdr:rowOff>16779</xdr:rowOff>
    </xdr:to>
    <xdr:pic>
      <xdr:nvPicPr>
        <xdr:cNvPr id="159" name="Picture 155">
          <a:extLst>
            <a:ext uri="{FF2B5EF4-FFF2-40B4-BE49-F238E27FC236}">
              <a16:creationId xmlns:a16="http://schemas.microsoft.com/office/drawing/2014/main" id="{00000000-0008-0000-1500-00009F000000}"/>
            </a:ext>
          </a:extLst>
        </xdr:cNvPr>
        <xdr:cNvPicPr/>
      </xdr:nvPicPr>
      <xdr:blipFill>
        <a:blip xmlns:r="http://schemas.openxmlformats.org/officeDocument/2006/relationships" r:embed="rId135"/>
        <a:stretch/>
      </xdr:blipFill>
      <xdr:spPr>
        <a:xfrm>
          <a:off x="2133600" y="29233091"/>
          <a:ext cx="224870" cy="113760"/>
        </a:xfrm>
        <a:prstGeom prst="rect">
          <a:avLst/>
        </a:prstGeom>
        <a:ln>
          <a:noFill/>
        </a:ln>
      </xdr:spPr>
    </xdr:pic>
    <xdr:clientData/>
  </xdr:twoCellAnchor>
  <xdr:twoCellAnchor editAs="oneCell">
    <xdr:from>
      <xdr:col>1</xdr:col>
      <xdr:colOff>526473</xdr:colOff>
      <xdr:row>145</xdr:row>
      <xdr:rowOff>34636</xdr:rowOff>
    </xdr:from>
    <xdr:to>
      <xdr:col>1</xdr:col>
      <xdr:colOff>751343</xdr:colOff>
      <xdr:row>145</xdr:row>
      <xdr:rowOff>183186</xdr:rowOff>
    </xdr:to>
    <xdr:pic>
      <xdr:nvPicPr>
        <xdr:cNvPr id="160" name="Picture 156">
          <a:extLst>
            <a:ext uri="{FF2B5EF4-FFF2-40B4-BE49-F238E27FC236}">
              <a16:creationId xmlns:a16="http://schemas.microsoft.com/office/drawing/2014/main" id="{00000000-0008-0000-1500-0000A0000000}"/>
            </a:ext>
          </a:extLst>
        </xdr:cNvPr>
        <xdr:cNvPicPr/>
      </xdr:nvPicPr>
      <xdr:blipFill>
        <a:blip xmlns:r="http://schemas.openxmlformats.org/officeDocument/2006/relationships" r:embed="rId136"/>
        <a:stretch/>
      </xdr:blipFill>
      <xdr:spPr>
        <a:xfrm>
          <a:off x="1454728" y="29364709"/>
          <a:ext cx="224870" cy="148550"/>
        </a:xfrm>
        <a:prstGeom prst="rect">
          <a:avLst/>
        </a:prstGeom>
        <a:ln>
          <a:noFill/>
        </a:ln>
      </xdr:spPr>
    </xdr:pic>
    <xdr:clientData/>
  </xdr:twoCellAnchor>
  <xdr:twoCellAnchor editAs="oneCell">
    <xdr:from>
      <xdr:col>1</xdr:col>
      <xdr:colOff>671945</xdr:colOff>
      <xdr:row>146</xdr:row>
      <xdr:rowOff>48491</xdr:rowOff>
    </xdr:from>
    <xdr:to>
      <xdr:col>1</xdr:col>
      <xdr:colOff>896815</xdr:colOff>
      <xdr:row>146</xdr:row>
      <xdr:rowOff>180971</xdr:rowOff>
    </xdr:to>
    <xdr:pic>
      <xdr:nvPicPr>
        <xdr:cNvPr id="161" name="Picture 157">
          <a:extLst>
            <a:ext uri="{FF2B5EF4-FFF2-40B4-BE49-F238E27FC236}">
              <a16:creationId xmlns:a16="http://schemas.microsoft.com/office/drawing/2014/main" id="{00000000-0008-0000-1500-0000A1000000}"/>
            </a:ext>
          </a:extLst>
        </xdr:cNvPr>
        <xdr:cNvPicPr/>
      </xdr:nvPicPr>
      <xdr:blipFill>
        <a:blip xmlns:r="http://schemas.openxmlformats.org/officeDocument/2006/relationships" r:embed="rId137"/>
        <a:stretch/>
      </xdr:blipFill>
      <xdr:spPr>
        <a:xfrm>
          <a:off x="1600200" y="29579455"/>
          <a:ext cx="224870" cy="132480"/>
        </a:xfrm>
        <a:prstGeom prst="rect">
          <a:avLst/>
        </a:prstGeom>
        <a:ln>
          <a:noFill/>
        </a:ln>
      </xdr:spPr>
    </xdr:pic>
    <xdr:clientData/>
  </xdr:twoCellAnchor>
  <xdr:twoCellAnchor editAs="oneCell">
    <xdr:from>
      <xdr:col>1</xdr:col>
      <xdr:colOff>1586345</xdr:colOff>
      <xdr:row>147</xdr:row>
      <xdr:rowOff>48491</xdr:rowOff>
    </xdr:from>
    <xdr:to>
      <xdr:col>1</xdr:col>
      <xdr:colOff>1811215</xdr:colOff>
      <xdr:row>147</xdr:row>
      <xdr:rowOff>162251</xdr:rowOff>
    </xdr:to>
    <xdr:pic>
      <xdr:nvPicPr>
        <xdr:cNvPr id="162" name="Picture 158">
          <a:extLst>
            <a:ext uri="{FF2B5EF4-FFF2-40B4-BE49-F238E27FC236}">
              <a16:creationId xmlns:a16="http://schemas.microsoft.com/office/drawing/2014/main" id="{00000000-0008-0000-1500-0000A2000000}"/>
            </a:ext>
          </a:extLst>
        </xdr:cNvPr>
        <xdr:cNvPicPr/>
      </xdr:nvPicPr>
      <xdr:blipFill>
        <a:blip xmlns:r="http://schemas.openxmlformats.org/officeDocument/2006/relationships" r:embed="rId138"/>
        <a:stretch/>
      </xdr:blipFill>
      <xdr:spPr>
        <a:xfrm>
          <a:off x="2514600" y="29780346"/>
          <a:ext cx="224870" cy="113760"/>
        </a:xfrm>
        <a:prstGeom prst="rect">
          <a:avLst/>
        </a:prstGeom>
        <a:ln>
          <a:noFill/>
        </a:ln>
      </xdr:spPr>
    </xdr:pic>
    <xdr:clientData/>
  </xdr:twoCellAnchor>
  <xdr:twoCellAnchor editAs="oneCell">
    <xdr:from>
      <xdr:col>1</xdr:col>
      <xdr:colOff>685800</xdr:colOff>
      <xdr:row>148</xdr:row>
      <xdr:rowOff>20782</xdr:rowOff>
    </xdr:from>
    <xdr:to>
      <xdr:col>1</xdr:col>
      <xdr:colOff>910670</xdr:colOff>
      <xdr:row>148</xdr:row>
      <xdr:rowOff>169332</xdr:rowOff>
    </xdr:to>
    <xdr:pic>
      <xdr:nvPicPr>
        <xdr:cNvPr id="163" name="Picture 159">
          <a:extLst>
            <a:ext uri="{FF2B5EF4-FFF2-40B4-BE49-F238E27FC236}">
              <a16:creationId xmlns:a16="http://schemas.microsoft.com/office/drawing/2014/main" id="{00000000-0008-0000-1500-0000A3000000}"/>
            </a:ext>
          </a:extLst>
        </xdr:cNvPr>
        <xdr:cNvPicPr/>
      </xdr:nvPicPr>
      <xdr:blipFill>
        <a:blip xmlns:r="http://schemas.openxmlformats.org/officeDocument/2006/relationships" r:embed="rId139"/>
        <a:stretch/>
      </xdr:blipFill>
      <xdr:spPr>
        <a:xfrm>
          <a:off x="1614055" y="29953527"/>
          <a:ext cx="224870" cy="148550"/>
        </a:xfrm>
        <a:prstGeom prst="rect">
          <a:avLst/>
        </a:prstGeom>
        <a:ln>
          <a:noFill/>
        </a:ln>
      </xdr:spPr>
    </xdr:pic>
    <xdr:clientData/>
  </xdr:twoCellAnchor>
  <xdr:twoCellAnchor editAs="oneCell">
    <xdr:from>
      <xdr:col>1</xdr:col>
      <xdr:colOff>630381</xdr:colOff>
      <xdr:row>149</xdr:row>
      <xdr:rowOff>20782</xdr:rowOff>
    </xdr:from>
    <xdr:to>
      <xdr:col>1</xdr:col>
      <xdr:colOff>855251</xdr:colOff>
      <xdr:row>149</xdr:row>
      <xdr:rowOff>169332</xdr:rowOff>
    </xdr:to>
    <xdr:pic>
      <xdr:nvPicPr>
        <xdr:cNvPr id="164" name="Picture 160">
          <a:extLst>
            <a:ext uri="{FF2B5EF4-FFF2-40B4-BE49-F238E27FC236}">
              <a16:creationId xmlns:a16="http://schemas.microsoft.com/office/drawing/2014/main" id="{00000000-0008-0000-1500-0000A4000000}"/>
            </a:ext>
          </a:extLst>
        </xdr:cNvPr>
        <xdr:cNvPicPr/>
      </xdr:nvPicPr>
      <xdr:blipFill>
        <a:blip xmlns:r="http://schemas.openxmlformats.org/officeDocument/2006/relationships" r:embed="rId140"/>
        <a:stretch/>
      </xdr:blipFill>
      <xdr:spPr>
        <a:xfrm>
          <a:off x="1558636" y="30154418"/>
          <a:ext cx="224870" cy="148550"/>
        </a:xfrm>
        <a:prstGeom prst="rect">
          <a:avLst/>
        </a:prstGeom>
        <a:ln>
          <a:noFill/>
        </a:ln>
      </xdr:spPr>
    </xdr:pic>
    <xdr:clientData/>
  </xdr:twoCellAnchor>
  <xdr:twoCellAnchor editAs="oneCell">
    <xdr:from>
      <xdr:col>1</xdr:col>
      <xdr:colOff>713509</xdr:colOff>
      <xdr:row>150</xdr:row>
      <xdr:rowOff>48491</xdr:rowOff>
    </xdr:from>
    <xdr:to>
      <xdr:col>1</xdr:col>
      <xdr:colOff>938379</xdr:colOff>
      <xdr:row>150</xdr:row>
      <xdr:rowOff>162251</xdr:rowOff>
    </xdr:to>
    <xdr:pic>
      <xdr:nvPicPr>
        <xdr:cNvPr id="165" name="Picture 161">
          <a:extLst>
            <a:ext uri="{FF2B5EF4-FFF2-40B4-BE49-F238E27FC236}">
              <a16:creationId xmlns:a16="http://schemas.microsoft.com/office/drawing/2014/main" id="{00000000-0008-0000-1500-0000A5000000}"/>
            </a:ext>
          </a:extLst>
        </xdr:cNvPr>
        <xdr:cNvPicPr/>
      </xdr:nvPicPr>
      <xdr:blipFill>
        <a:blip xmlns:r="http://schemas.openxmlformats.org/officeDocument/2006/relationships" r:embed="rId141"/>
        <a:stretch/>
      </xdr:blipFill>
      <xdr:spPr>
        <a:xfrm>
          <a:off x="1641764" y="30383018"/>
          <a:ext cx="224870" cy="113760"/>
        </a:xfrm>
        <a:prstGeom prst="rect">
          <a:avLst/>
        </a:prstGeom>
        <a:ln>
          <a:noFill/>
        </a:ln>
      </xdr:spPr>
    </xdr:pic>
    <xdr:clientData/>
  </xdr:twoCellAnchor>
  <xdr:twoCellAnchor editAs="oneCell">
    <xdr:from>
      <xdr:col>1</xdr:col>
      <xdr:colOff>803564</xdr:colOff>
      <xdr:row>151</xdr:row>
      <xdr:rowOff>34636</xdr:rowOff>
    </xdr:from>
    <xdr:to>
      <xdr:col>1</xdr:col>
      <xdr:colOff>1028434</xdr:colOff>
      <xdr:row>151</xdr:row>
      <xdr:rowOff>183186</xdr:rowOff>
    </xdr:to>
    <xdr:pic>
      <xdr:nvPicPr>
        <xdr:cNvPr id="166" name="Picture 162">
          <a:extLst>
            <a:ext uri="{FF2B5EF4-FFF2-40B4-BE49-F238E27FC236}">
              <a16:creationId xmlns:a16="http://schemas.microsoft.com/office/drawing/2014/main" id="{00000000-0008-0000-1500-0000A6000000}"/>
            </a:ext>
          </a:extLst>
        </xdr:cNvPr>
        <xdr:cNvPicPr/>
      </xdr:nvPicPr>
      <xdr:blipFill>
        <a:blip xmlns:r="http://schemas.openxmlformats.org/officeDocument/2006/relationships" r:embed="rId142"/>
        <a:stretch/>
      </xdr:blipFill>
      <xdr:spPr>
        <a:xfrm>
          <a:off x="1731819" y="30570054"/>
          <a:ext cx="224870" cy="148550"/>
        </a:xfrm>
        <a:prstGeom prst="rect">
          <a:avLst/>
        </a:prstGeom>
        <a:ln>
          <a:noFill/>
        </a:ln>
      </xdr:spPr>
    </xdr:pic>
    <xdr:clientData/>
  </xdr:twoCellAnchor>
  <xdr:twoCellAnchor editAs="oneCell">
    <xdr:from>
      <xdr:col>1</xdr:col>
      <xdr:colOff>505691</xdr:colOff>
      <xdr:row>152</xdr:row>
      <xdr:rowOff>41564</xdr:rowOff>
    </xdr:from>
    <xdr:to>
      <xdr:col>1</xdr:col>
      <xdr:colOff>730561</xdr:colOff>
      <xdr:row>152</xdr:row>
      <xdr:rowOff>190114</xdr:rowOff>
    </xdr:to>
    <xdr:pic>
      <xdr:nvPicPr>
        <xdr:cNvPr id="167" name="Picture 163">
          <a:extLst>
            <a:ext uri="{FF2B5EF4-FFF2-40B4-BE49-F238E27FC236}">
              <a16:creationId xmlns:a16="http://schemas.microsoft.com/office/drawing/2014/main" id="{00000000-0008-0000-1500-0000A7000000}"/>
            </a:ext>
          </a:extLst>
        </xdr:cNvPr>
        <xdr:cNvPicPr/>
      </xdr:nvPicPr>
      <xdr:blipFill>
        <a:blip xmlns:r="http://schemas.openxmlformats.org/officeDocument/2006/relationships" r:embed="rId143"/>
        <a:stretch/>
      </xdr:blipFill>
      <xdr:spPr>
        <a:xfrm>
          <a:off x="1433946" y="30777873"/>
          <a:ext cx="224870" cy="148550"/>
        </a:xfrm>
        <a:prstGeom prst="rect">
          <a:avLst/>
        </a:prstGeom>
        <a:ln>
          <a:noFill/>
        </a:ln>
      </xdr:spPr>
    </xdr:pic>
    <xdr:clientData/>
  </xdr:twoCellAnchor>
  <xdr:twoCellAnchor editAs="oneCell">
    <xdr:from>
      <xdr:col>1</xdr:col>
      <xdr:colOff>1039091</xdr:colOff>
      <xdr:row>153</xdr:row>
      <xdr:rowOff>34636</xdr:rowOff>
    </xdr:from>
    <xdr:to>
      <xdr:col>1</xdr:col>
      <xdr:colOff>1263961</xdr:colOff>
      <xdr:row>153</xdr:row>
      <xdr:rowOff>183186</xdr:rowOff>
    </xdr:to>
    <xdr:pic>
      <xdr:nvPicPr>
        <xdr:cNvPr id="168" name="Picture 164">
          <a:extLst>
            <a:ext uri="{FF2B5EF4-FFF2-40B4-BE49-F238E27FC236}">
              <a16:creationId xmlns:a16="http://schemas.microsoft.com/office/drawing/2014/main" id="{00000000-0008-0000-1500-0000A8000000}"/>
            </a:ext>
          </a:extLst>
        </xdr:cNvPr>
        <xdr:cNvPicPr/>
      </xdr:nvPicPr>
      <xdr:blipFill>
        <a:blip xmlns:r="http://schemas.openxmlformats.org/officeDocument/2006/relationships" r:embed="rId144"/>
        <a:stretch/>
      </xdr:blipFill>
      <xdr:spPr>
        <a:xfrm>
          <a:off x="1967346" y="30971836"/>
          <a:ext cx="224870" cy="148550"/>
        </a:xfrm>
        <a:prstGeom prst="rect">
          <a:avLst/>
        </a:prstGeom>
        <a:ln>
          <a:noFill/>
        </a:ln>
      </xdr:spPr>
    </xdr:pic>
    <xdr:clientData/>
  </xdr:twoCellAnchor>
  <xdr:twoCellAnchor editAs="oneCell">
    <xdr:from>
      <xdr:col>1</xdr:col>
      <xdr:colOff>900545</xdr:colOff>
      <xdr:row>154</xdr:row>
      <xdr:rowOff>41564</xdr:rowOff>
    </xdr:from>
    <xdr:to>
      <xdr:col>1</xdr:col>
      <xdr:colOff>1125415</xdr:colOff>
      <xdr:row>154</xdr:row>
      <xdr:rowOff>190114</xdr:rowOff>
    </xdr:to>
    <xdr:pic>
      <xdr:nvPicPr>
        <xdr:cNvPr id="169" name="Picture 165">
          <a:extLst>
            <a:ext uri="{FF2B5EF4-FFF2-40B4-BE49-F238E27FC236}">
              <a16:creationId xmlns:a16="http://schemas.microsoft.com/office/drawing/2014/main" id="{00000000-0008-0000-1500-0000A9000000}"/>
            </a:ext>
          </a:extLst>
        </xdr:cNvPr>
        <xdr:cNvPicPr/>
      </xdr:nvPicPr>
      <xdr:blipFill>
        <a:blip xmlns:r="http://schemas.openxmlformats.org/officeDocument/2006/relationships" r:embed="rId145"/>
        <a:stretch/>
      </xdr:blipFill>
      <xdr:spPr>
        <a:xfrm>
          <a:off x="1828800" y="31179655"/>
          <a:ext cx="224870" cy="148550"/>
        </a:xfrm>
        <a:prstGeom prst="rect">
          <a:avLst/>
        </a:prstGeom>
        <a:ln>
          <a:noFill/>
        </a:ln>
      </xdr:spPr>
    </xdr:pic>
    <xdr:clientData/>
  </xdr:twoCellAnchor>
  <xdr:twoCellAnchor editAs="oneCell">
    <xdr:from>
      <xdr:col>1</xdr:col>
      <xdr:colOff>782782</xdr:colOff>
      <xdr:row>154</xdr:row>
      <xdr:rowOff>193964</xdr:rowOff>
    </xdr:from>
    <xdr:to>
      <xdr:col>1</xdr:col>
      <xdr:colOff>1007652</xdr:colOff>
      <xdr:row>155</xdr:row>
      <xdr:rowOff>141622</xdr:rowOff>
    </xdr:to>
    <xdr:pic>
      <xdr:nvPicPr>
        <xdr:cNvPr id="170" name="Picture 166">
          <a:extLst>
            <a:ext uri="{FF2B5EF4-FFF2-40B4-BE49-F238E27FC236}">
              <a16:creationId xmlns:a16="http://schemas.microsoft.com/office/drawing/2014/main" id="{00000000-0008-0000-1500-0000AA000000}"/>
            </a:ext>
          </a:extLst>
        </xdr:cNvPr>
        <xdr:cNvPicPr/>
      </xdr:nvPicPr>
      <xdr:blipFill>
        <a:blip xmlns:r="http://schemas.openxmlformats.org/officeDocument/2006/relationships" r:embed="rId146"/>
        <a:stretch/>
      </xdr:blipFill>
      <xdr:spPr>
        <a:xfrm>
          <a:off x="1711037" y="31332055"/>
          <a:ext cx="224870" cy="148550"/>
        </a:xfrm>
        <a:prstGeom prst="rect">
          <a:avLst/>
        </a:prstGeom>
        <a:ln>
          <a:noFill/>
        </a:ln>
      </xdr:spPr>
    </xdr:pic>
    <xdr:clientData/>
  </xdr:twoCellAnchor>
  <xdr:twoCellAnchor editAs="oneCell">
    <xdr:from>
      <xdr:col>1</xdr:col>
      <xdr:colOff>796637</xdr:colOff>
      <xdr:row>156</xdr:row>
      <xdr:rowOff>13855</xdr:rowOff>
    </xdr:from>
    <xdr:to>
      <xdr:col>1</xdr:col>
      <xdr:colOff>1021507</xdr:colOff>
      <xdr:row>156</xdr:row>
      <xdr:rowOff>162405</xdr:rowOff>
    </xdr:to>
    <xdr:pic>
      <xdr:nvPicPr>
        <xdr:cNvPr id="171" name="Picture 167">
          <a:extLst>
            <a:ext uri="{FF2B5EF4-FFF2-40B4-BE49-F238E27FC236}">
              <a16:creationId xmlns:a16="http://schemas.microsoft.com/office/drawing/2014/main" id="{00000000-0008-0000-1500-0000AB000000}"/>
            </a:ext>
          </a:extLst>
        </xdr:cNvPr>
        <xdr:cNvPicPr/>
      </xdr:nvPicPr>
      <xdr:blipFill>
        <a:blip xmlns:r="http://schemas.openxmlformats.org/officeDocument/2006/relationships" r:embed="rId147"/>
        <a:stretch/>
      </xdr:blipFill>
      <xdr:spPr>
        <a:xfrm>
          <a:off x="1724892" y="31553728"/>
          <a:ext cx="224870" cy="148550"/>
        </a:xfrm>
        <a:prstGeom prst="rect">
          <a:avLst/>
        </a:prstGeom>
        <a:ln>
          <a:noFill/>
        </a:ln>
      </xdr:spPr>
    </xdr:pic>
    <xdr:clientData/>
  </xdr:twoCellAnchor>
  <xdr:twoCellAnchor editAs="oneCell">
    <xdr:from>
      <xdr:col>1</xdr:col>
      <xdr:colOff>762000</xdr:colOff>
      <xdr:row>157</xdr:row>
      <xdr:rowOff>41564</xdr:rowOff>
    </xdr:from>
    <xdr:to>
      <xdr:col>1</xdr:col>
      <xdr:colOff>986870</xdr:colOff>
      <xdr:row>157</xdr:row>
      <xdr:rowOff>190114</xdr:rowOff>
    </xdr:to>
    <xdr:pic>
      <xdr:nvPicPr>
        <xdr:cNvPr id="172" name="Picture 168">
          <a:extLst>
            <a:ext uri="{FF2B5EF4-FFF2-40B4-BE49-F238E27FC236}">
              <a16:creationId xmlns:a16="http://schemas.microsoft.com/office/drawing/2014/main" id="{00000000-0008-0000-1500-0000AC000000}"/>
            </a:ext>
          </a:extLst>
        </xdr:cNvPr>
        <xdr:cNvPicPr/>
      </xdr:nvPicPr>
      <xdr:blipFill>
        <a:blip xmlns:r="http://schemas.openxmlformats.org/officeDocument/2006/relationships" r:embed="rId148"/>
        <a:stretch/>
      </xdr:blipFill>
      <xdr:spPr>
        <a:xfrm>
          <a:off x="1690255" y="31782328"/>
          <a:ext cx="224870" cy="148550"/>
        </a:xfrm>
        <a:prstGeom prst="rect">
          <a:avLst/>
        </a:prstGeom>
        <a:ln>
          <a:noFill/>
        </a:ln>
      </xdr:spPr>
    </xdr:pic>
    <xdr:clientData/>
  </xdr:twoCellAnchor>
  <xdr:twoCellAnchor editAs="oneCell">
    <xdr:from>
      <xdr:col>1</xdr:col>
      <xdr:colOff>699655</xdr:colOff>
      <xdr:row>158</xdr:row>
      <xdr:rowOff>48491</xdr:rowOff>
    </xdr:from>
    <xdr:to>
      <xdr:col>1</xdr:col>
      <xdr:colOff>889375</xdr:colOff>
      <xdr:row>159</xdr:row>
      <xdr:rowOff>768</xdr:rowOff>
    </xdr:to>
    <xdr:pic>
      <xdr:nvPicPr>
        <xdr:cNvPr id="173" name="Picture 169">
          <a:extLst>
            <a:ext uri="{FF2B5EF4-FFF2-40B4-BE49-F238E27FC236}">
              <a16:creationId xmlns:a16="http://schemas.microsoft.com/office/drawing/2014/main" id="{00000000-0008-0000-1500-0000AD000000}"/>
            </a:ext>
          </a:extLst>
        </xdr:cNvPr>
        <xdr:cNvPicPr/>
      </xdr:nvPicPr>
      <xdr:blipFill>
        <a:blip xmlns:r="http://schemas.openxmlformats.org/officeDocument/2006/relationships" r:embed="rId149"/>
        <a:stretch/>
      </xdr:blipFill>
      <xdr:spPr>
        <a:xfrm>
          <a:off x="1627910" y="31990146"/>
          <a:ext cx="189720" cy="148550"/>
        </a:xfrm>
        <a:prstGeom prst="rect">
          <a:avLst/>
        </a:prstGeom>
        <a:ln>
          <a:noFill/>
        </a:ln>
      </xdr:spPr>
    </xdr:pic>
    <xdr:clientData/>
  </xdr:twoCellAnchor>
  <xdr:twoCellAnchor editAs="oneCell">
    <xdr:from>
      <xdr:col>1</xdr:col>
      <xdr:colOff>651164</xdr:colOff>
      <xdr:row>159</xdr:row>
      <xdr:rowOff>13855</xdr:rowOff>
    </xdr:from>
    <xdr:to>
      <xdr:col>1</xdr:col>
      <xdr:colOff>876034</xdr:colOff>
      <xdr:row>159</xdr:row>
      <xdr:rowOff>162405</xdr:rowOff>
    </xdr:to>
    <xdr:pic>
      <xdr:nvPicPr>
        <xdr:cNvPr id="174" name="Picture 170">
          <a:extLst>
            <a:ext uri="{FF2B5EF4-FFF2-40B4-BE49-F238E27FC236}">
              <a16:creationId xmlns:a16="http://schemas.microsoft.com/office/drawing/2014/main" id="{00000000-0008-0000-1500-0000AE000000}"/>
            </a:ext>
          </a:extLst>
        </xdr:cNvPr>
        <xdr:cNvPicPr/>
      </xdr:nvPicPr>
      <xdr:blipFill>
        <a:blip xmlns:r="http://schemas.openxmlformats.org/officeDocument/2006/relationships" r:embed="rId150"/>
        <a:stretch/>
      </xdr:blipFill>
      <xdr:spPr>
        <a:xfrm>
          <a:off x="1579419" y="32156400"/>
          <a:ext cx="224870" cy="148550"/>
        </a:xfrm>
        <a:prstGeom prst="rect">
          <a:avLst/>
        </a:prstGeom>
        <a:ln>
          <a:noFill/>
        </a:ln>
      </xdr:spPr>
    </xdr:pic>
    <xdr:clientData/>
  </xdr:twoCellAnchor>
  <xdr:twoCellAnchor editAs="oneCell">
    <xdr:from>
      <xdr:col>1</xdr:col>
      <xdr:colOff>671946</xdr:colOff>
      <xdr:row>160</xdr:row>
      <xdr:rowOff>20782</xdr:rowOff>
    </xdr:from>
    <xdr:to>
      <xdr:col>1</xdr:col>
      <xdr:colOff>896816</xdr:colOff>
      <xdr:row>160</xdr:row>
      <xdr:rowOff>169332</xdr:rowOff>
    </xdr:to>
    <xdr:pic>
      <xdr:nvPicPr>
        <xdr:cNvPr id="175" name="Picture 171">
          <a:extLst>
            <a:ext uri="{FF2B5EF4-FFF2-40B4-BE49-F238E27FC236}">
              <a16:creationId xmlns:a16="http://schemas.microsoft.com/office/drawing/2014/main" id="{00000000-0008-0000-1500-0000AF000000}"/>
            </a:ext>
          </a:extLst>
        </xdr:cNvPr>
        <xdr:cNvPicPr/>
      </xdr:nvPicPr>
      <xdr:blipFill>
        <a:blip xmlns:r="http://schemas.openxmlformats.org/officeDocument/2006/relationships" r:embed="rId151"/>
        <a:stretch/>
      </xdr:blipFill>
      <xdr:spPr>
        <a:xfrm>
          <a:off x="1600201" y="32364218"/>
          <a:ext cx="224870" cy="148550"/>
        </a:xfrm>
        <a:prstGeom prst="rect">
          <a:avLst/>
        </a:prstGeom>
        <a:ln>
          <a:noFill/>
        </a:ln>
      </xdr:spPr>
    </xdr:pic>
    <xdr:clientData/>
  </xdr:twoCellAnchor>
  <xdr:twoCellAnchor editAs="oneCell">
    <xdr:from>
      <xdr:col>1</xdr:col>
      <xdr:colOff>658091</xdr:colOff>
      <xdr:row>161</xdr:row>
      <xdr:rowOff>41564</xdr:rowOff>
    </xdr:from>
    <xdr:to>
      <xdr:col>1</xdr:col>
      <xdr:colOff>882961</xdr:colOff>
      <xdr:row>161</xdr:row>
      <xdr:rowOff>155324</xdr:rowOff>
    </xdr:to>
    <xdr:pic>
      <xdr:nvPicPr>
        <xdr:cNvPr id="176" name="Picture 172">
          <a:extLst>
            <a:ext uri="{FF2B5EF4-FFF2-40B4-BE49-F238E27FC236}">
              <a16:creationId xmlns:a16="http://schemas.microsoft.com/office/drawing/2014/main" id="{00000000-0008-0000-1500-0000B0000000}"/>
            </a:ext>
          </a:extLst>
        </xdr:cNvPr>
        <xdr:cNvPicPr/>
      </xdr:nvPicPr>
      <xdr:blipFill>
        <a:blip xmlns:r="http://schemas.openxmlformats.org/officeDocument/2006/relationships" r:embed="rId152"/>
        <a:stretch/>
      </xdr:blipFill>
      <xdr:spPr>
        <a:xfrm>
          <a:off x="1586346" y="32585891"/>
          <a:ext cx="224870" cy="113760"/>
        </a:xfrm>
        <a:prstGeom prst="rect">
          <a:avLst/>
        </a:prstGeom>
        <a:ln>
          <a:noFill/>
        </a:ln>
      </xdr:spPr>
    </xdr:pic>
    <xdr:clientData/>
  </xdr:twoCellAnchor>
  <xdr:twoCellAnchor editAs="oneCell">
    <xdr:from>
      <xdr:col>1</xdr:col>
      <xdr:colOff>595745</xdr:colOff>
      <xdr:row>162</xdr:row>
      <xdr:rowOff>41563</xdr:rowOff>
    </xdr:from>
    <xdr:to>
      <xdr:col>1</xdr:col>
      <xdr:colOff>820615</xdr:colOff>
      <xdr:row>162</xdr:row>
      <xdr:rowOff>155323</xdr:rowOff>
    </xdr:to>
    <xdr:pic>
      <xdr:nvPicPr>
        <xdr:cNvPr id="177" name="Picture 173">
          <a:extLst>
            <a:ext uri="{FF2B5EF4-FFF2-40B4-BE49-F238E27FC236}">
              <a16:creationId xmlns:a16="http://schemas.microsoft.com/office/drawing/2014/main" id="{00000000-0008-0000-1500-0000B1000000}"/>
            </a:ext>
          </a:extLst>
        </xdr:cNvPr>
        <xdr:cNvPicPr/>
      </xdr:nvPicPr>
      <xdr:blipFill>
        <a:blip xmlns:r="http://schemas.openxmlformats.org/officeDocument/2006/relationships" r:embed="rId153"/>
        <a:stretch/>
      </xdr:blipFill>
      <xdr:spPr>
        <a:xfrm>
          <a:off x="1524000" y="32786781"/>
          <a:ext cx="224870" cy="113760"/>
        </a:xfrm>
        <a:prstGeom prst="rect">
          <a:avLst/>
        </a:prstGeom>
        <a:ln>
          <a:noFill/>
        </a:ln>
      </xdr:spPr>
    </xdr:pic>
    <xdr:clientData/>
  </xdr:twoCellAnchor>
  <xdr:twoCellAnchor editAs="oneCell">
    <xdr:from>
      <xdr:col>1</xdr:col>
      <xdr:colOff>671945</xdr:colOff>
      <xdr:row>163</xdr:row>
      <xdr:rowOff>48491</xdr:rowOff>
    </xdr:from>
    <xdr:to>
      <xdr:col>1</xdr:col>
      <xdr:colOff>896815</xdr:colOff>
      <xdr:row>163</xdr:row>
      <xdr:rowOff>162251</xdr:rowOff>
    </xdr:to>
    <xdr:pic>
      <xdr:nvPicPr>
        <xdr:cNvPr id="178" name="Picture 174">
          <a:extLst>
            <a:ext uri="{FF2B5EF4-FFF2-40B4-BE49-F238E27FC236}">
              <a16:creationId xmlns:a16="http://schemas.microsoft.com/office/drawing/2014/main" id="{00000000-0008-0000-1500-0000B2000000}"/>
            </a:ext>
          </a:extLst>
        </xdr:cNvPr>
        <xdr:cNvPicPr/>
      </xdr:nvPicPr>
      <xdr:blipFill>
        <a:blip xmlns:r="http://schemas.openxmlformats.org/officeDocument/2006/relationships" r:embed="rId154"/>
        <a:stretch/>
      </xdr:blipFill>
      <xdr:spPr>
        <a:xfrm>
          <a:off x="1600200" y="32994600"/>
          <a:ext cx="224870" cy="113760"/>
        </a:xfrm>
        <a:prstGeom prst="rect">
          <a:avLst/>
        </a:prstGeom>
        <a:ln>
          <a:noFill/>
        </a:ln>
      </xdr:spPr>
    </xdr:pic>
    <xdr:clientData/>
  </xdr:twoCellAnchor>
  <xdr:twoCellAnchor editAs="oneCell">
    <xdr:from>
      <xdr:col>1</xdr:col>
      <xdr:colOff>748145</xdr:colOff>
      <xdr:row>164</xdr:row>
      <xdr:rowOff>13854</xdr:rowOff>
    </xdr:from>
    <xdr:to>
      <xdr:col>1</xdr:col>
      <xdr:colOff>973015</xdr:colOff>
      <xdr:row>164</xdr:row>
      <xdr:rowOff>146334</xdr:rowOff>
    </xdr:to>
    <xdr:pic>
      <xdr:nvPicPr>
        <xdr:cNvPr id="179" name="Picture 175">
          <a:extLst>
            <a:ext uri="{FF2B5EF4-FFF2-40B4-BE49-F238E27FC236}">
              <a16:creationId xmlns:a16="http://schemas.microsoft.com/office/drawing/2014/main" id="{00000000-0008-0000-1500-0000B3000000}"/>
            </a:ext>
          </a:extLst>
        </xdr:cNvPr>
        <xdr:cNvPicPr/>
      </xdr:nvPicPr>
      <xdr:blipFill>
        <a:blip xmlns:r="http://schemas.openxmlformats.org/officeDocument/2006/relationships" r:embed="rId155"/>
        <a:stretch/>
      </xdr:blipFill>
      <xdr:spPr>
        <a:xfrm>
          <a:off x="1676400" y="33160854"/>
          <a:ext cx="224870" cy="132480"/>
        </a:xfrm>
        <a:prstGeom prst="rect">
          <a:avLst/>
        </a:prstGeom>
        <a:ln>
          <a:noFill/>
        </a:ln>
      </xdr:spPr>
    </xdr:pic>
    <xdr:clientData/>
  </xdr:twoCellAnchor>
  <xdr:twoCellAnchor editAs="oneCell">
    <xdr:from>
      <xdr:col>1</xdr:col>
      <xdr:colOff>900546</xdr:colOff>
      <xdr:row>165</xdr:row>
      <xdr:rowOff>27709</xdr:rowOff>
    </xdr:from>
    <xdr:to>
      <xdr:col>1</xdr:col>
      <xdr:colOff>1125416</xdr:colOff>
      <xdr:row>165</xdr:row>
      <xdr:rowOff>176259</xdr:rowOff>
    </xdr:to>
    <xdr:pic>
      <xdr:nvPicPr>
        <xdr:cNvPr id="180" name="Picture 176">
          <a:extLst>
            <a:ext uri="{FF2B5EF4-FFF2-40B4-BE49-F238E27FC236}">
              <a16:creationId xmlns:a16="http://schemas.microsoft.com/office/drawing/2014/main" id="{00000000-0008-0000-1500-0000B4000000}"/>
            </a:ext>
          </a:extLst>
        </xdr:cNvPr>
        <xdr:cNvPicPr/>
      </xdr:nvPicPr>
      <xdr:blipFill>
        <a:blip xmlns:r="http://schemas.openxmlformats.org/officeDocument/2006/relationships" r:embed="rId156"/>
        <a:stretch/>
      </xdr:blipFill>
      <xdr:spPr>
        <a:xfrm>
          <a:off x="1828801" y="33375600"/>
          <a:ext cx="224870" cy="148550"/>
        </a:xfrm>
        <a:prstGeom prst="rect">
          <a:avLst/>
        </a:prstGeom>
        <a:ln>
          <a:noFill/>
        </a:ln>
      </xdr:spPr>
    </xdr:pic>
    <xdr:clientData/>
  </xdr:twoCellAnchor>
  <xdr:twoCellAnchor editAs="oneCell">
    <xdr:from>
      <xdr:col>1</xdr:col>
      <xdr:colOff>1336964</xdr:colOff>
      <xdr:row>166</xdr:row>
      <xdr:rowOff>27709</xdr:rowOff>
    </xdr:from>
    <xdr:to>
      <xdr:col>1</xdr:col>
      <xdr:colOff>1526684</xdr:colOff>
      <xdr:row>166</xdr:row>
      <xdr:rowOff>176259</xdr:rowOff>
    </xdr:to>
    <xdr:pic>
      <xdr:nvPicPr>
        <xdr:cNvPr id="181" name="Picture 177">
          <a:extLst>
            <a:ext uri="{FF2B5EF4-FFF2-40B4-BE49-F238E27FC236}">
              <a16:creationId xmlns:a16="http://schemas.microsoft.com/office/drawing/2014/main" id="{00000000-0008-0000-1500-0000B5000000}"/>
            </a:ext>
          </a:extLst>
        </xdr:cNvPr>
        <xdr:cNvPicPr/>
      </xdr:nvPicPr>
      <xdr:blipFill>
        <a:blip xmlns:r="http://schemas.openxmlformats.org/officeDocument/2006/relationships" r:embed="rId157"/>
        <a:stretch/>
      </xdr:blipFill>
      <xdr:spPr>
        <a:xfrm>
          <a:off x="2265219" y="33576491"/>
          <a:ext cx="189720" cy="148550"/>
        </a:xfrm>
        <a:prstGeom prst="rect">
          <a:avLst/>
        </a:prstGeom>
        <a:ln>
          <a:noFill/>
        </a:ln>
      </xdr:spPr>
    </xdr:pic>
    <xdr:clientData/>
  </xdr:twoCellAnchor>
  <xdr:twoCellAnchor editAs="oneCell">
    <xdr:from>
      <xdr:col>1</xdr:col>
      <xdr:colOff>512618</xdr:colOff>
      <xdr:row>167</xdr:row>
      <xdr:rowOff>48491</xdr:rowOff>
    </xdr:from>
    <xdr:to>
      <xdr:col>1</xdr:col>
      <xdr:colOff>737488</xdr:colOff>
      <xdr:row>167</xdr:row>
      <xdr:rowOff>180971</xdr:rowOff>
    </xdr:to>
    <xdr:pic>
      <xdr:nvPicPr>
        <xdr:cNvPr id="182" name="Picture 178">
          <a:extLst>
            <a:ext uri="{FF2B5EF4-FFF2-40B4-BE49-F238E27FC236}">
              <a16:creationId xmlns:a16="http://schemas.microsoft.com/office/drawing/2014/main" id="{00000000-0008-0000-1500-0000B6000000}"/>
            </a:ext>
          </a:extLst>
        </xdr:cNvPr>
        <xdr:cNvPicPr/>
      </xdr:nvPicPr>
      <xdr:blipFill>
        <a:blip xmlns:r="http://schemas.openxmlformats.org/officeDocument/2006/relationships" r:embed="rId158"/>
        <a:stretch/>
      </xdr:blipFill>
      <xdr:spPr>
        <a:xfrm>
          <a:off x="1440873" y="33798164"/>
          <a:ext cx="224870" cy="132480"/>
        </a:xfrm>
        <a:prstGeom prst="rect">
          <a:avLst/>
        </a:prstGeom>
        <a:ln>
          <a:noFill/>
        </a:ln>
      </xdr:spPr>
    </xdr:pic>
    <xdr:clientData/>
  </xdr:twoCellAnchor>
  <xdr:twoCellAnchor editAs="oneCell">
    <xdr:from>
      <xdr:col>1</xdr:col>
      <xdr:colOff>727363</xdr:colOff>
      <xdr:row>168</xdr:row>
      <xdr:rowOff>20782</xdr:rowOff>
    </xdr:from>
    <xdr:to>
      <xdr:col>1</xdr:col>
      <xdr:colOff>952233</xdr:colOff>
      <xdr:row>168</xdr:row>
      <xdr:rowOff>169332</xdr:rowOff>
    </xdr:to>
    <xdr:pic>
      <xdr:nvPicPr>
        <xdr:cNvPr id="183" name="Picture 179">
          <a:extLst>
            <a:ext uri="{FF2B5EF4-FFF2-40B4-BE49-F238E27FC236}">
              <a16:creationId xmlns:a16="http://schemas.microsoft.com/office/drawing/2014/main" id="{00000000-0008-0000-1500-0000B7000000}"/>
            </a:ext>
          </a:extLst>
        </xdr:cNvPr>
        <xdr:cNvPicPr/>
      </xdr:nvPicPr>
      <xdr:blipFill>
        <a:blip xmlns:r="http://schemas.openxmlformats.org/officeDocument/2006/relationships" r:embed="rId159"/>
        <a:stretch/>
      </xdr:blipFill>
      <xdr:spPr>
        <a:xfrm>
          <a:off x="1655618" y="33971346"/>
          <a:ext cx="224870" cy="148550"/>
        </a:xfrm>
        <a:prstGeom prst="rect">
          <a:avLst/>
        </a:prstGeom>
        <a:ln>
          <a:noFill/>
        </a:ln>
      </xdr:spPr>
    </xdr:pic>
    <xdr:clientData/>
  </xdr:twoCellAnchor>
  <xdr:twoCellAnchor editAs="oneCell">
    <xdr:from>
      <xdr:col>1</xdr:col>
      <xdr:colOff>581891</xdr:colOff>
      <xdr:row>169</xdr:row>
      <xdr:rowOff>13855</xdr:rowOff>
    </xdr:from>
    <xdr:to>
      <xdr:col>1</xdr:col>
      <xdr:colOff>806761</xdr:colOff>
      <xdr:row>169</xdr:row>
      <xdr:rowOff>162405</xdr:rowOff>
    </xdr:to>
    <xdr:pic>
      <xdr:nvPicPr>
        <xdr:cNvPr id="184" name="Picture 180">
          <a:extLst>
            <a:ext uri="{FF2B5EF4-FFF2-40B4-BE49-F238E27FC236}">
              <a16:creationId xmlns:a16="http://schemas.microsoft.com/office/drawing/2014/main" id="{00000000-0008-0000-1500-0000B8000000}"/>
            </a:ext>
          </a:extLst>
        </xdr:cNvPr>
        <xdr:cNvPicPr/>
      </xdr:nvPicPr>
      <xdr:blipFill>
        <a:blip xmlns:r="http://schemas.openxmlformats.org/officeDocument/2006/relationships" r:embed="rId160"/>
        <a:stretch/>
      </xdr:blipFill>
      <xdr:spPr>
        <a:xfrm>
          <a:off x="1510146" y="34165310"/>
          <a:ext cx="224870" cy="148550"/>
        </a:xfrm>
        <a:prstGeom prst="rect">
          <a:avLst/>
        </a:prstGeom>
        <a:ln>
          <a:noFill/>
        </a:ln>
      </xdr:spPr>
    </xdr:pic>
    <xdr:clientData/>
  </xdr:twoCellAnchor>
  <xdr:twoCellAnchor editAs="oneCell">
    <xdr:from>
      <xdr:col>1</xdr:col>
      <xdr:colOff>748145</xdr:colOff>
      <xdr:row>170</xdr:row>
      <xdr:rowOff>20782</xdr:rowOff>
    </xdr:from>
    <xdr:to>
      <xdr:col>1</xdr:col>
      <xdr:colOff>973015</xdr:colOff>
      <xdr:row>170</xdr:row>
      <xdr:rowOff>169332</xdr:rowOff>
    </xdr:to>
    <xdr:pic>
      <xdr:nvPicPr>
        <xdr:cNvPr id="185" name="Picture 181">
          <a:extLst>
            <a:ext uri="{FF2B5EF4-FFF2-40B4-BE49-F238E27FC236}">
              <a16:creationId xmlns:a16="http://schemas.microsoft.com/office/drawing/2014/main" id="{00000000-0008-0000-1500-0000B9000000}"/>
            </a:ext>
          </a:extLst>
        </xdr:cNvPr>
        <xdr:cNvPicPr/>
      </xdr:nvPicPr>
      <xdr:blipFill>
        <a:blip xmlns:r="http://schemas.openxmlformats.org/officeDocument/2006/relationships" r:embed="rId161"/>
        <a:stretch/>
      </xdr:blipFill>
      <xdr:spPr>
        <a:xfrm>
          <a:off x="1676400" y="34373127"/>
          <a:ext cx="224870" cy="148550"/>
        </a:xfrm>
        <a:prstGeom prst="rect">
          <a:avLst/>
        </a:prstGeom>
        <a:ln>
          <a:noFill/>
        </a:ln>
      </xdr:spPr>
    </xdr:pic>
    <xdr:clientData/>
  </xdr:twoCellAnchor>
  <xdr:twoCellAnchor editAs="oneCell">
    <xdr:from>
      <xdr:col>1</xdr:col>
      <xdr:colOff>637309</xdr:colOff>
      <xdr:row>171</xdr:row>
      <xdr:rowOff>0</xdr:rowOff>
    </xdr:from>
    <xdr:to>
      <xdr:col>1</xdr:col>
      <xdr:colOff>862179</xdr:colOff>
      <xdr:row>171</xdr:row>
      <xdr:rowOff>148550</xdr:rowOff>
    </xdr:to>
    <xdr:pic>
      <xdr:nvPicPr>
        <xdr:cNvPr id="186" name="Picture 182">
          <a:extLst>
            <a:ext uri="{FF2B5EF4-FFF2-40B4-BE49-F238E27FC236}">
              <a16:creationId xmlns:a16="http://schemas.microsoft.com/office/drawing/2014/main" id="{00000000-0008-0000-1500-0000BA000000}"/>
            </a:ext>
          </a:extLst>
        </xdr:cNvPr>
        <xdr:cNvPicPr/>
      </xdr:nvPicPr>
      <xdr:blipFill>
        <a:blip xmlns:r="http://schemas.openxmlformats.org/officeDocument/2006/relationships" r:embed="rId162"/>
        <a:stretch/>
      </xdr:blipFill>
      <xdr:spPr>
        <a:xfrm>
          <a:off x="1565564" y="34553236"/>
          <a:ext cx="224870" cy="148550"/>
        </a:xfrm>
        <a:prstGeom prst="rect">
          <a:avLst/>
        </a:prstGeom>
        <a:ln>
          <a:noFill/>
        </a:ln>
      </xdr:spPr>
    </xdr:pic>
    <xdr:clientData/>
  </xdr:twoCellAnchor>
  <xdr:twoCellAnchor editAs="oneCell">
    <xdr:from>
      <xdr:col>1</xdr:col>
      <xdr:colOff>540327</xdr:colOff>
      <xdr:row>172</xdr:row>
      <xdr:rowOff>41564</xdr:rowOff>
    </xdr:from>
    <xdr:to>
      <xdr:col>1</xdr:col>
      <xdr:colOff>710967</xdr:colOff>
      <xdr:row>172</xdr:row>
      <xdr:rowOff>190114</xdr:rowOff>
    </xdr:to>
    <xdr:pic>
      <xdr:nvPicPr>
        <xdr:cNvPr id="187" name="Picture 183">
          <a:extLst>
            <a:ext uri="{FF2B5EF4-FFF2-40B4-BE49-F238E27FC236}">
              <a16:creationId xmlns:a16="http://schemas.microsoft.com/office/drawing/2014/main" id="{00000000-0008-0000-1500-0000BB000000}"/>
            </a:ext>
          </a:extLst>
        </xdr:cNvPr>
        <xdr:cNvPicPr/>
      </xdr:nvPicPr>
      <xdr:blipFill>
        <a:blip xmlns:r="http://schemas.openxmlformats.org/officeDocument/2006/relationships" r:embed="rId163"/>
        <a:stretch/>
      </xdr:blipFill>
      <xdr:spPr>
        <a:xfrm>
          <a:off x="1468582" y="34795691"/>
          <a:ext cx="170640" cy="148550"/>
        </a:xfrm>
        <a:prstGeom prst="rect">
          <a:avLst/>
        </a:prstGeom>
        <a:ln>
          <a:noFill/>
        </a:ln>
      </xdr:spPr>
    </xdr:pic>
    <xdr:clientData/>
  </xdr:twoCellAnchor>
  <xdr:twoCellAnchor editAs="oneCell">
    <xdr:from>
      <xdr:col>1</xdr:col>
      <xdr:colOff>609600</xdr:colOff>
      <xdr:row>173</xdr:row>
      <xdr:rowOff>13854</xdr:rowOff>
    </xdr:from>
    <xdr:to>
      <xdr:col>1</xdr:col>
      <xdr:colOff>834470</xdr:colOff>
      <xdr:row>173</xdr:row>
      <xdr:rowOff>162404</xdr:rowOff>
    </xdr:to>
    <xdr:pic>
      <xdr:nvPicPr>
        <xdr:cNvPr id="188" name="Picture 184">
          <a:extLst>
            <a:ext uri="{FF2B5EF4-FFF2-40B4-BE49-F238E27FC236}">
              <a16:creationId xmlns:a16="http://schemas.microsoft.com/office/drawing/2014/main" id="{00000000-0008-0000-1500-0000BC000000}"/>
            </a:ext>
          </a:extLst>
        </xdr:cNvPr>
        <xdr:cNvPicPr/>
      </xdr:nvPicPr>
      <xdr:blipFill>
        <a:blip xmlns:r="http://schemas.openxmlformats.org/officeDocument/2006/relationships" r:embed="rId164"/>
        <a:stretch/>
      </xdr:blipFill>
      <xdr:spPr>
        <a:xfrm>
          <a:off x="1537855" y="34968872"/>
          <a:ext cx="224870" cy="148550"/>
        </a:xfrm>
        <a:prstGeom prst="rect">
          <a:avLst/>
        </a:prstGeom>
        <a:ln>
          <a:noFill/>
        </a:ln>
      </xdr:spPr>
    </xdr:pic>
    <xdr:clientData/>
  </xdr:twoCellAnchor>
  <xdr:twoCellAnchor editAs="oneCell">
    <xdr:from>
      <xdr:col>1</xdr:col>
      <xdr:colOff>616527</xdr:colOff>
      <xdr:row>174</xdr:row>
      <xdr:rowOff>34636</xdr:rowOff>
    </xdr:from>
    <xdr:to>
      <xdr:col>1</xdr:col>
      <xdr:colOff>841397</xdr:colOff>
      <xdr:row>174</xdr:row>
      <xdr:rowOff>148396</xdr:rowOff>
    </xdr:to>
    <xdr:pic>
      <xdr:nvPicPr>
        <xdr:cNvPr id="189" name="Picture 185">
          <a:extLst>
            <a:ext uri="{FF2B5EF4-FFF2-40B4-BE49-F238E27FC236}">
              <a16:creationId xmlns:a16="http://schemas.microsoft.com/office/drawing/2014/main" id="{00000000-0008-0000-1500-0000BD000000}"/>
            </a:ext>
          </a:extLst>
        </xdr:cNvPr>
        <xdr:cNvPicPr/>
      </xdr:nvPicPr>
      <xdr:blipFill>
        <a:blip xmlns:r="http://schemas.openxmlformats.org/officeDocument/2006/relationships" r:embed="rId165"/>
        <a:stretch/>
      </xdr:blipFill>
      <xdr:spPr>
        <a:xfrm>
          <a:off x="1544782" y="35190545"/>
          <a:ext cx="224870" cy="113760"/>
        </a:xfrm>
        <a:prstGeom prst="rect">
          <a:avLst/>
        </a:prstGeom>
        <a:ln>
          <a:noFill/>
        </a:ln>
      </xdr:spPr>
    </xdr:pic>
    <xdr:clientData/>
  </xdr:twoCellAnchor>
  <xdr:twoCellAnchor editAs="oneCell">
    <xdr:from>
      <xdr:col>1</xdr:col>
      <xdr:colOff>671946</xdr:colOff>
      <xdr:row>175</xdr:row>
      <xdr:rowOff>41564</xdr:rowOff>
    </xdr:from>
    <xdr:to>
      <xdr:col>1</xdr:col>
      <xdr:colOff>896816</xdr:colOff>
      <xdr:row>175</xdr:row>
      <xdr:rowOff>190114</xdr:rowOff>
    </xdr:to>
    <xdr:pic>
      <xdr:nvPicPr>
        <xdr:cNvPr id="190" name="Picture 186">
          <a:extLst>
            <a:ext uri="{FF2B5EF4-FFF2-40B4-BE49-F238E27FC236}">
              <a16:creationId xmlns:a16="http://schemas.microsoft.com/office/drawing/2014/main" id="{00000000-0008-0000-1500-0000BE000000}"/>
            </a:ext>
          </a:extLst>
        </xdr:cNvPr>
        <xdr:cNvPicPr/>
      </xdr:nvPicPr>
      <xdr:blipFill>
        <a:blip xmlns:r="http://schemas.openxmlformats.org/officeDocument/2006/relationships" r:embed="rId166"/>
        <a:stretch/>
      </xdr:blipFill>
      <xdr:spPr>
        <a:xfrm>
          <a:off x="1600201" y="35398364"/>
          <a:ext cx="224870" cy="148550"/>
        </a:xfrm>
        <a:prstGeom prst="rect">
          <a:avLst/>
        </a:prstGeom>
        <a:ln>
          <a:noFill/>
        </a:ln>
      </xdr:spPr>
    </xdr:pic>
    <xdr:clientData/>
  </xdr:twoCellAnchor>
  <xdr:twoCellAnchor editAs="oneCell">
    <xdr:from>
      <xdr:col>1</xdr:col>
      <xdr:colOff>872836</xdr:colOff>
      <xdr:row>176</xdr:row>
      <xdr:rowOff>6927</xdr:rowOff>
    </xdr:from>
    <xdr:to>
      <xdr:col>1</xdr:col>
      <xdr:colOff>1097706</xdr:colOff>
      <xdr:row>176</xdr:row>
      <xdr:rowOff>155477</xdr:rowOff>
    </xdr:to>
    <xdr:pic>
      <xdr:nvPicPr>
        <xdr:cNvPr id="191" name="Picture 187">
          <a:extLst>
            <a:ext uri="{FF2B5EF4-FFF2-40B4-BE49-F238E27FC236}">
              <a16:creationId xmlns:a16="http://schemas.microsoft.com/office/drawing/2014/main" id="{00000000-0008-0000-1500-0000BF000000}"/>
            </a:ext>
          </a:extLst>
        </xdr:cNvPr>
        <xdr:cNvPicPr/>
      </xdr:nvPicPr>
      <xdr:blipFill>
        <a:blip xmlns:r="http://schemas.openxmlformats.org/officeDocument/2006/relationships" r:embed="rId167"/>
        <a:stretch/>
      </xdr:blipFill>
      <xdr:spPr>
        <a:xfrm>
          <a:off x="1801091" y="35564618"/>
          <a:ext cx="224870" cy="148550"/>
        </a:xfrm>
        <a:prstGeom prst="rect">
          <a:avLst/>
        </a:prstGeom>
        <a:ln>
          <a:noFill/>
        </a:ln>
      </xdr:spPr>
    </xdr:pic>
    <xdr:clientData/>
  </xdr:twoCellAnchor>
  <xdr:twoCellAnchor editAs="oneCell">
    <xdr:from>
      <xdr:col>1</xdr:col>
      <xdr:colOff>505691</xdr:colOff>
      <xdr:row>177</xdr:row>
      <xdr:rowOff>20782</xdr:rowOff>
    </xdr:from>
    <xdr:to>
      <xdr:col>1</xdr:col>
      <xdr:colOff>730561</xdr:colOff>
      <xdr:row>177</xdr:row>
      <xdr:rowOff>169332</xdr:rowOff>
    </xdr:to>
    <xdr:pic>
      <xdr:nvPicPr>
        <xdr:cNvPr id="192" name="Picture 188">
          <a:extLst>
            <a:ext uri="{FF2B5EF4-FFF2-40B4-BE49-F238E27FC236}">
              <a16:creationId xmlns:a16="http://schemas.microsoft.com/office/drawing/2014/main" id="{00000000-0008-0000-1500-0000C0000000}"/>
            </a:ext>
          </a:extLst>
        </xdr:cNvPr>
        <xdr:cNvPicPr/>
      </xdr:nvPicPr>
      <xdr:blipFill>
        <a:blip xmlns:r="http://schemas.openxmlformats.org/officeDocument/2006/relationships" r:embed="rId168"/>
        <a:stretch/>
      </xdr:blipFill>
      <xdr:spPr>
        <a:xfrm>
          <a:off x="1433946" y="35779364"/>
          <a:ext cx="224870" cy="148550"/>
        </a:xfrm>
        <a:prstGeom prst="rect">
          <a:avLst/>
        </a:prstGeom>
        <a:ln>
          <a:noFill/>
        </a:ln>
      </xdr:spPr>
    </xdr:pic>
    <xdr:clientData/>
  </xdr:twoCellAnchor>
  <xdr:twoCellAnchor editAs="oneCell">
    <xdr:from>
      <xdr:col>1</xdr:col>
      <xdr:colOff>519545</xdr:colOff>
      <xdr:row>178</xdr:row>
      <xdr:rowOff>41564</xdr:rowOff>
    </xdr:from>
    <xdr:to>
      <xdr:col>1</xdr:col>
      <xdr:colOff>744415</xdr:colOff>
      <xdr:row>178</xdr:row>
      <xdr:rowOff>174044</xdr:rowOff>
    </xdr:to>
    <xdr:pic>
      <xdr:nvPicPr>
        <xdr:cNvPr id="193" name="Picture 189">
          <a:extLst>
            <a:ext uri="{FF2B5EF4-FFF2-40B4-BE49-F238E27FC236}">
              <a16:creationId xmlns:a16="http://schemas.microsoft.com/office/drawing/2014/main" id="{00000000-0008-0000-1500-0000C1000000}"/>
            </a:ext>
          </a:extLst>
        </xdr:cNvPr>
        <xdr:cNvPicPr/>
      </xdr:nvPicPr>
      <xdr:blipFill>
        <a:blip xmlns:r="http://schemas.openxmlformats.org/officeDocument/2006/relationships" r:embed="rId169"/>
        <a:stretch/>
      </xdr:blipFill>
      <xdr:spPr>
        <a:xfrm>
          <a:off x="1447800" y="36001037"/>
          <a:ext cx="224870" cy="132480"/>
        </a:xfrm>
        <a:prstGeom prst="rect">
          <a:avLst/>
        </a:prstGeom>
        <a:ln>
          <a:noFill/>
        </a:ln>
      </xdr:spPr>
    </xdr:pic>
    <xdr:clientData/>
  </xdr:twoCellAnchor>
  <xdr:twoCellAnchor editAs="oneCell">
    <xdr:from>
      <xdr:col>1</xdr:col>
      <xdr:colOff>671946</xdr:colOff>
      <xdr:row>179</xdr:row>
      <xdr:rowOff>13854</xdr:rowOff>
    </xdr:from>
    <xdr:to>
      <xdr:col>1</xdr:col>
      <xdr:colOff>896816</xdr:colOff>
      <xdr:row>179</xdr:row>
      <xdr:rowOff>162404</xdr:rowOff>
    </xdr:to>
    <xdr:pic>
      <xdr:nvPicPr>
        <xdr:cNvPr id="194" name="Picture 190">
          <a:extLst>
            <a:ext uri="{FF2B5EF4-FFF2-40B4-BE49-F238E27FC236}">
              <a16:creationId xmlns:a16="http://schemas.microsoft.com/office/drawing/2014/main" id="{00000000-0008-0000-1500-0000C2000000}"/>
            </a:ext>
          </a:extLst>
        </xdr:cNvPr>
        <xdr:cNvPicPr/>
      </xdr:nvPicPr>
      <xdr:blipFill>
        <a:blip xmlns:r="http://schemas.openxmlformats.org/officeDocument/2006/relationships" r:embed="rId170"/>
        <a:stretch/>
      </xdr:blipFill>
      <xdr:spPr>
        <a:xfrm>
          <a:off x="1600201" y="36174218"/>
          <a:ext cx="224870" cy="148550"/>
        </a:xfrm>
        <a:prstGeom prst="rect">
          <a:avLst/>
        </a:prstGeom>
        <a:ln>
          <a:noFill/>
        </a:ln>
      </xdr:spPr>
    </xdr:pic>
    <xdr:clientData/>
  </xdr:twoCellAnchor>
  <xdr:twoCellAnchor editAs="oneCell">
    <xdr:from>
      <xdr:col>1</xdr:col>
      <xdr:colOff>2230582</xdr:colOff>
      <xdr:row>180</xdr:row>
      <xdr:rowOff>13855</xdr:rowOff>
    </xdr:from>
    <xdr:to>
      <xdr:col>2</xdr:col>
      <xdr:colOff>16538</xdr:colOff>
      <xdr:row>180</xdr:row>
      <xdr:rowOff>162405</xdr:rowOff>
    </xdr:to>
    <xdr:pic>
      <xdr:nvPicPr>
        <xdr:cNvPr id="195" name="Picture 191">
          <a:extLst>
            <a:ext uri="{FF2B5EF4-FFF2-40B4-BE49-F238E27FC236}">
              <a16:creationId xmlns:a16="http://schemas.microsoft.com/office/drawing/2014/main" id="{00000000-0008-0000-1500-0000C3000000}"/>
            </a:ext>
          </a:extLst>
        </xdr:cNvPr>
        <xdr:cNvPicPr/>
      </xdr:nvPicPr>
      <xdr:blipFill>
        <a:blip xmlns:r="http://schemas.openxmlformats.org/officeDocument/2006/relationships" r:embed="rId171"/>
        <a:stretch/>
      </xdr:blipFill>
      <xdr:spPr>
        <a:xfrm>
          <a:off x="3158837" y="36375110"/>
          <a:ext cx="189720" cy="148550"/>
        </a:xfrm>
        <a:prstGeom prst="rect">
          <a:avLst/>
        </a:prstGeom>
        <a:ln>
          <a:noFill/>
        </a:ln>
      </xdr:spPr>
    </xdr:pic>
    <xdr:clientData/>
  </xdr:twoCellAnchor>
  <xdr:twoCellAnchor editAs="oneCell">
    <xdr:from>
      <xdr:col>1</xdr:col>
      <xdr:colOff>1039091</xdr:colOff>
      <xdr:row>181</xdr:row>
      <xdr:rowOff>27709</xdr:rowOff>
    </xdr:from>
    <xdr:to>
      <xdr:col>1</xdr:col>
      <xdr:colOff>1263961</xdr:colOff>
      <xdr:row>181</xdr:row>
      <xdr:rowOff>176259</xdr:rowOff>
    </xdr:to>
    <xdr:pic>
      <xdr:nvPicPr>
        <xdr:cNvPr id="196" name="Picture 192">
          <a:extLst>
            <a:ext uri="{FF2B5EF4-FFF2-40B4-BE49-F238E27FC236}">
              <a16:creationId xmlns:a16="http://schemas.microsoft.com/office/drawing/2014/main" id="{00000000-0008-0000-1500-0000C4000000}"/>
            </a:ext>
          </a:extLst>
        </xdr:cNvPr>
        <xdr:cNvPicPr/>
      </xdr:nvPicPr>
      <xdr:blipFill>
        <a:blip xmlns:r="http://schemas.openxmlformats.org/officeDocument/2006/relationships" r:embed="rId172"/>
        <a:stretch/>
      </xdr:blipFill>
      <xdr:spPr>
        <a:xfrm>
          <a:off x="1967346" y="36589854"/>
          <a:ext cx="224870" cy="148550"/>
        </a:xfrm>
        <a:prstGeom prst="rect">
          <a:avLst/>
        </a:prstGeom>
        <a:ln>
          <a:noFill/>
        </a:ln>
      </xdr:spPr>
    </xdr:pic>
    <xdr:clientData/>
  </xdr:twoCellAnchor>
  <xdr:twoCellAnchor editAs="oneCell">
    <xdr:from>
      <xdr:col>1</xdr:col>
      <xdr:colOff>574963</xdr:colOff>
      <xdr:row>182</xdr:row>
      <xdr:rowOff>27710</xdr:rowOff>
    </xdr:from>
    <xdr:to>
      <xdr:col>1</xdr:col>
      <xdr:colOff>799833</xdr:colOff>
      <xdr:row>182</xdr:row>
      <xdr:rowOff>176260</xdr:rowOff>
    </xdr:to>
    <xdr:pic>
      <xdr:nvPicPr>
        <xdr:cNvPr id="197" name="Picture 193">
          <a:extLst>
            <a:ext uri="{FF2B5EF4-FFF2-40B4-BE49-F238E27FC236}">
              <a16:creationId xmlns:a16="http://schemas.microsoft.com/office/drawing/2014/main" id="{00000000-0008-0000-1500-0000C5000000}"/>
            </a:ext>
          </a:extLst>
        </xdr:cNvPr>
        <xdr:cNvPicPr/>
      </xdr:nvPicPr>
      <xdr:blipFill>
        <a:blip xmlns:r="http://schemas.openxmlformats.org/officeDocument/2006/relationships" r:embed="rId173"/>
        <a:stretch/>
      </xdr:blipFill>
      <xdr:spPr>
        <a:xfrm>
          <a:off x="1503218" y="36790746"/>
          <a:ext cx="224870" cy="148550"/>
        </a:xfrm>
        <a:prstGeom prst="rect">
          <a:avLst/>
        </a:prstGeom>
        <a:ln>
          <a:noFill/>
        </a:ln>
      </xdr:spPr>
    </xdr:pic>
    <xdr:clientData/>
  </xdr:twoCellAnchor>
  <xdr:twoCellAnchor editAs="oneCell">
    <xdr:from>
      <xdr:col>1</xdr:col>
      <xdr:colOff>630382</xdr:colOff>
      <xdr:row>183</xdr:row>
      <xdr:rowOff>20782</xdr:rowOff>
    </xdr:from>
    <xdr:to>
      <xdr:col>1</xdr:col>
      <xdr:colOff>855252</xdr:colOff>
      <xdr:row>183</xdr:row>
      <xdr:rowOff>169332</xdr:rowOff>
    </xdr:to>
    <xdr:pic>
      <xdr:nvPicPr>
        <xdr:cNvPr id="198" name="Picture 194">
          <a:extLst>
            <a:ext uri="{FF2B5EF4-FFF2-40B4-BE49-F238E27FC236}">
              <a16:creationId xmlns:a16="http://schemas.microsoft.com/office/drawing/2014/main" id="{00000000-0008-0000-1500-0000C6000000}"/>
            </a:ext>
          </a:extLst>
        </xdr:cNvPr>
        <xdr:cNvPicPr/>
      </xdr:nvPicPr>
      <xdr:blipFill>
        <a:blip xmlns:r="http://schemas.openxmlformats.org/officeDocument/2006/relationships" r:embed="rId174"/>
        <a:stretch/>
      </xdr:blipFill>
      <xdr:spPr>
        <a:xfrm>
          <a:off x="1558637" y="36984709"/>
          <a:ext cx="224870" cy="148550"/>
        </a:xfrm>
        <a:prstGeom prst="rect">
          <a:avLst/>
        </a:prstGeom>
        <a:ln>
          <a:noFill/>
        </a:ln>
      </xdr:spPr>
    </xdr:pic>
    <xdr:clientData/>
  </xdr:twoCellAnchor>
  <xdr:twoCellAnchor editAs="oneCell">
    <xdr:from>
      <xdr:col>1</xdr:col>
      <xdr:colOff>491836</xdr:colOff>
      <xdr:row>184</xdr:row>
      <xdr:rowOff>41564</xdr:rowOff>
    </xdr:from>
    <xdr:to>
      <xdr:col>1</xdr:col>
      <xdr:colOff>716706</xdr:colOff>
      <xdr:row>184</xdr:row>
      <xdr:rowOff>190114</xdr:rowOff>
    </xdr:to>
    <xdr:pic>
      <xdr:nvPicPr>
        <xdr:cNvPr id="199" name="Picture 195">
          <a:extLst>
            <a:ext uri="{FF2B5EF4-FFF2-40B4-BE49-F238E27FC236}">
              <a16:creationId xmlns:a16="http://schemas.microsoft.com/office/drawing/2014/main" id="{00000000-0008-0000-1500-0000C7000000}"/>
            </a:ext>
          </a:extLst>
        </xdr:cNvPr>
        <xdr:cNvPicPr/>
      </xdr:nvPicPr>
      <xdr:blipFill>
        <a:blip xmlns:r="http://schemas.openxmlformats.org/officeDocument/2006/relationships" r:embed="rId175"/>
        <a:stretch/>
      </xdr:blipFill>
      <xdr:spPr>
        <a:xfrm>
          <a:off x="1420091" y="37206382"/>
          <a:ext cx="224870" cy="148550"/>
        </a:xfrm>
        <a:prstGeom prst="rect">
          <a:avLst/>
        </a:prstGeom>
        <a:ln>
          <a:noFill/>
        </a:ln>
      </xdr:spPr>
    </xdr:pic>
    <xdr:clientData/>
  </xdr:twoCellAnchor>
  <xdr:twoCellAnchor editAs="oneCell">
    <xdr:from>
      <xdr:col>1</xdr:col>
      <xdr:colOff>1323109</xdr:colOff>
      <xdr:row>185</xdr:row>
      <xdr:rowOff>13855</xdr:rowOff>
    </xdr:from>
    <xdr:to>
      <xdr:col>1</xdr:col>
      <xdr:colOff>1547979</xdr:colOff>
      <xdr:row>185</xdr:row>
      <xdr:rowOff>162405</xdr:rowOff>
    </xdr:to>
    <xdr:pic>
      <xdr:nvPicPr>
        <xdr:cNvPr id="200" name="Picture 196">
          <a:extLst>
            <a:ext uri="{FF2B5EF4-FFF2-40B4-BE49-F238E27FC236}">
              <a16:creationId xmlns:a16="http://schemas.microsoft.com/office/drawing/2014/main" id="{00000000-0008-0000-1500-0000C8000000}"/>
            </a:ext>
          </a:extLst>
        </xdr:cNvPr>
        <xdr:cNvPicPr/>
      </xdr:nvPicPr>
      <xdr:blipFill>
        <a:blip xmlns:r="http://schemas.openxmlformats.org/officeDocument/2006/relationships" r:embed="rId176"/>
        <a:stretch/>
      </xdr:blipFill>
      <xdr:spPr>
        <a:xfrm>
          <a:off x="2251364" y="37379564"/>
          <a:ext cx="224870" cy="148550"/>
        </a:xfrm>
        <a:prstGeom prst="rect">
          <a:avLst/>
        </a:prstGeom>
        <a:ln>
          <a:noFill/>
        </a:ln>
      </xdr:spPr>
    </xdr:pic>
    <xdr:clientData/>
  </xdr:twoCellAnchor>
  <xdr:twoCellAnchor editAs="oneCell">
    <xdr:from>
      <xdr:col>1</xdr:col>
      <xdr:colOff>962890</xdr:colOff>
      <xdr:row>186</xdr:row>
      <xdr:rowOff>13854</xdr:rowOff>
    </xdr:from>
    <xdr:to>
      <xdr:col>1</xdr:col>
      <xdr:colOff>1187760</xdr:colOff>
      <xdr:row>186</xdr:row>
      <xdr:rowOff>162404</xdr:rowOff>
    </xdr:to>
    <xdr:pic>
      <xdr:nvPicPr>
        <xdr:cNvPr id="201" name="Picture 197">
          <a:extLst>
            <a:ext uri="{FF2B5EF4-FFF2-40B4-BE49-F238E27FC236}">
              <a16:creationId xmlns:a16="http://schemas.microsoft.com/office/drawing/2014/main" id="{00000000-0008-0000-1500-0000C9000000}"/>
            </a:ext>
          </a:extLst>
        </xdr:cNvPr>
        <xdr:cNvPicPr/>
      </xdr:nvPicPr>
      <xdr:blipFill>
        <a:blip xmlns:r="http://schemas.openxmlformats.org/officeDocument/2006/relationships" r:embed="rId177"/>
        <a:stretch/>
      </xdr:blipFill>
      <xdr:spPr>
        <a:xfrm>
          <a:off x="1891145" y="37580454"/>
          <a:ext cx="224870" cy="148550"/>
        </a:xfrm>
        <a:prstGeom prst="rect">
          <a:avLst/>
        </a:prstGeom>
        <a:ln>
          <a:noFill/>
        </a:ln>
      </xdr:spPr>
    </xdr:pic>
    <xdr:clientData/>
  </xdr:twoCellAnchor>
  <xdr:twoCellAnchor editAs="oneCell">
    <xdr:from>
      <xdr:col>1</xdr:col>
      <xdr:colOff>658091</xdr:colOff>
      <xdr:row>187</xdr:row>
      <xdr:rowOff>13855</xdr:rowOff>
    </xdr:from>
    <xdr:to>
      <xdr:col>1</xdr:col>
      <xdr:colOff>882961</xdr:colOff>
      <xdr:row>187</xdr:row>
      <xdr:rowOff>146335</xdr:rowOff>
    </xdr:to>
    <xdr:pic>
      <xdr:nvPicPr>
        <xdr:cNvPr id="202" name="Picture 198">
          <a:extLst>
            <a:ext uri="{FF2B5EF4-FFF2-40B4-BE49-F238E27FC236}">
              <a16:creationId xmlns:a16="http://schemas.microsoft.com/office/drawing/2014/main" id="{00000000-0008-0000-1500-0000CA000000}"/>
            </a:ext>
          </a:extLst>
        </xdr:cNvPr>
        <xdr:cNvPicPr/>
      </xdr:nvPicPr>
      <xdr:blipFill>
        <a:blip xmlns:r="http://schemas.openxmlformats.org/officeDocument/2006/relationships" r:embed="rId178"/>
        <a:stretch/>
      </xdr:blipFill>
      <xdr:spPr>
        <a:xfrm>
          <a:off x="1586346" y="37781346"/>
          <a:ext cx="224870" cy="132480"/>
        </a:xfrm>
        <a:prstGeom prst="rect">
          <a:avLst/>
        </a:prstGeom>
        <a:ln>
          <a:noFill/>
        </a:ln>
      </xdr:spPr>
    </xdr:pic>
    <xdr:clientData/>
  </xdr:twoCellAnchor>
  <xdr:twoCellAnchor editAs="oneCell">
    <xdr:from>
      <xdr:col>1</xdr:col>
      <xdr:colOff>949036</xdr:colOff>
      <xdr:row>188</xdr:row>
      <xdr:rowOff>48491</xdr:rowOff>
    </xdr:from>
    <xdr:to>
      <xdr:col>1</xdr:col>
      <xdr:colOff>1173906</xdr:colOff>
      <xdr:row>188</xdr:row>
      <xdr:rowOff>162251</xdr:rowOff>
    </xdr:to>
    <xdr:pic>
      <xdr:nvPicPr>
        <xdr:cNvPr id="203" name="Picture 199">
          <a:extLst>
            <a:ext uri="{FF2B5EF4-FFF2-40B4-BE49-F238E27FC236}">
              <a16:creationId xmlns:a16="http://schemas.microsoft.com/office/drawing/2014/main" id="{00000000-0008-0000-1500-0000CB000000}"/>
            </a:ext>
          </a:extLst>
        </xdr:cNvPr>
        <xdr:cNvPicPr/>
      </xdr:nvPicPr>
      <xdr:blipFill>
        <a:blip xmlns:r="http://schemas.openxmlformats.org/officeDocument/2006/relationships" r:embed="rId179"/>
        <a:stretch/>
      </xdr:blipFill>
      <xdr:spPr>
        <a:xfrm>
          <a:off x="1877291" y="38016873"/>
          <a:ext cx="224870" cy="113760"/>
        </a:xfrm>
        <a:prstGeom prst="rect">
          <a:avLst/>
        </a:prstGeom>
        <a:ln>
          <a:noFill/>
        </a:ln>
      </xdr:spPr>
    </xdr:pic>
    <xdr:clientData/>
  </xdr:twoCellAnchor>
  <xdr:twoCellAnchor editAs="oneCell">
    <xdr:from>
      <xdr:col>1</xdr:col>
      <xdr:colOff>734291</xdr:colOff>
      <xdr:row>189</xdr:row>
      <xdr:rowOff>27709</xdr:rowOff>
    </xdr:from>
    <xdr:to>
      <xdr:col>1</xdr:col>
      <xdr:colOff>959161</xdr:colOff>
      <xdr:row>189</xdr:row>
      <xdr:rowOff>176259</xdr:rowOff>
    </xdr:to>
    <xdr:pic>
      <xdr:nvPicPr>
        <xdr:cNvPr id="204" name="Picture 200">
          <a:extLst>
            <a:ext uri="{FF2B5EF4-FFF2-40B4-BE49-F238E27FC236}">
              <a16:creationId xmlns:a16="http://schemas.microsoft.com/office/drawing/2014/main" id="{00000000-0008-0000-1500-0000CC000000}"/>
            </a:ext>
          </a:extLst>
        </xdr:cNvPr>
        <xdr:cNvPicPr/>
      </xdr:nvPicPr>
      <xdr:blipFill>
        <a:blip xmlns:r="http://schemas.openxmlformats.org/officeDocument/2006/relationships" r:embed="rId180"/>
        <a:stretch/>
      </xdr:blipFill>
      <xdr:spPr>
        <a:xfrm>
          <a:off x="1662546" y="38196982"/>
          <a:ext cx="224870" cy="148550"/>
        </a:xfrm>
        <a:prstGeom prst="rect">
          <a:avLst/>
        </a:prstGeom>
        <a:ln>
          <a:noFill/>
        </a:ln>
      </xdr:spPr>
    </xdr:pic>
    <xdr:clientData/>
  </xdr:twoCellAnchor>
  <xdr:twoCellAnchor editAs="oneCell">
    <xdr:from>
      <xdr:col>1</xdr:col>
      <xdr:colOff>831272</xdr:colOff>
      <xdr:row>190</xdr:row>
      <xdr:rowOff>27709</xdr:rowOff>
    </xdr:from>
    <xdr:to>
      <xdr:col>1</xdr:col>
      <xdr:colOff>1056142</xdr:colOff>
      <xdr:row>190</xdr:row>
      <xdr:rowOff>176259</xdr:rowOff>
    </xdr:to>
    <xdr:pic>
      <xdr:nvPicPr>
        <xdr:cNvPr id="205" name="Picture 201">
          <a:extLst>
            <a:ext uri="{FF2B5EF4-FFF2-40B4-BE49-F238E27FC236}">
              <a16:creationId xmlns:a16="http://schemas.microsoft.com/office/drawing/2014/main" id="{00000000-0008-0000-1500-0000CD000000}"/>
            </a:ext>
          </a:extLst>
        </xdr:cNvPr>
        <xdr:cNvPicPr/>
      </xdr:nvPicPr>
      <xdr:blipFill>
        <a:blip xmlns:r="http://schemas.openxmlformats.org/officeDocument/2006/relationships" r:embed="rId181"/>
        <a:stretch/>
      </xdr:blipFill>
      <xdr:spPr>
        <a:xfrm>
          <a:off x="1759527" y="38397873"/>
          <a:ext cx="224870" cy="148550"/>
        </a:xfrm>
        <a:prstGeom prst="rect">
          <a:avLst/>
        </a:prstGeom>
        <a:ln>
          <a:noFill/>
        </a:ln>
      </xdr:spPr>
    </xdr:pic>
    <xdr:clientData/>
  </xdr:twoCellAnchor>
  <xdr:twoCellAnchor editAs="oneCell">
    <xdr:from>
      <xdr:col>1</xdr:col>
      <xdr:colOff>879764</xdr:colOff>
      <xdr:row>191</xdr:row>
      <xdr:rowOff>20781</xdr:rowOff>
    </xdr:from>
    <xdr:to>
      <xdr:col>1</xdr:col>
      <xdr:colOff>1104634</xdr:colOff>
      <xdr:row>191</xdr:row>
      <xdr:rowOff>134541</xdr:rowOff>
    </xdr:to>
    <xdr:pic>
      <xdr:nvPicPr>
        <xdr:cNvPr id="206" name="Picture 202">
          <a:extLst>
            <a:ext uri="{FF2B5EF4-FFF2-40B4-BE49-F238E27FC236}">
              <a16:creationId xmlns:a16="http://schemas.microsoft.com/office/drawing/2014/main" id="{00000000-0008-0000-1500-0000CE000000}"/>
            </a:ext>
          </a:extLst>
        </xdr:cNvPr>
        <xdr:cNvPicPr/>
      </xdr:nvPicPr>
      <xdr:blipFill>
        <a:blip xmlns:r="http://schemas.openxmlformats.org/officeDocument/2006/relationships" r:embed="rId182"/>
        <a:stretch/>
      </xdr:blipFill>
      <xdr:spPr>
        <a:xfrm>
          <a:off x="1808019" y="38591836"/>
          <a:ext cx="224870" cy="113760"/>
        </a:xfrm>
        <a:prstGeom prst="rect">
          <a:avLst/>
        </a:prstGeom>
        <a:ln>
          <a:noFill/>
        </a:ln>
      </xdr:spPr>
    </xdr:pic>
    <xdr:clientData/>
  </xdr:twoCellAnchor>
  <xdr:twoCellAnchor editAs="oneCell">
    <xdr:from>
      <xdr:col>1</xdr:col>
      <xdr:colOff>1066800</xdr:colOff>
      <xdr:row>192</xdr:row>
      <xdr:rowOff>41564</xdr:rowOff>
    </xdr:from>
    <xdr:to>
      <xdr:col>1</xdr:col>
      <xdr:colOff>1291670</xdr:colOff>
      <xdr:row>192</xdr:row>
      <xdr:rowOff>155324</xdr:rowOff>
    </xdr:to>
    <xdr:pic>
      <xdr:nvPicPr>
        <xdr:cNvPr id="207" name="Picture 203">
          <a:extLst>
            <a:ext uri="{FF2B5EF4-FFF2-40B4-BE49-F238E27FC236}">
              <a16:creationId xmlns:a16="http://schemas.microsoft.com/office/drawing/2014/main" id="{00000000-0008-0000-1500-0000CF000000}"/>
            </a:ext>
          </a:extLst>
        </xdr:cNvPr>
        <xdr:cNvPicPr/>
      </xdr:nvPicPr>
      <xdr:blipFill>
        <a:blip xmlns:r="http://schemas.openxmlformats.org/officeDocument/2006/relationships" r:embed="rId183"/>
        <a:stretch/>
      </xdr:blipFill>
      <xdr:spPr>
        <a:xfrm>
          <a:off x="1995055" y="38813509"/>
          <a:ext cx="224870" cy="113760"/>
        </a:xfrm>
        <a:prstGeom prst="rect">
          <a:avLst/>
        </a:prstGeom>
        <a:ln>
          <a:noFill/>
        </a:ln>
      </xdr:spPr>
    </xdr:pic>
    <xdr:clientData/>
  </xdr:twoCellAnchor>
  <xdr:twoCellAnchor editAs="oneCell">
    <xdr:from>
      <xdr:col>1</xdr:col>
      <xdr:colOff>1039091</xdr:colOff>
      <xdr:row>193</xdr:row>
      <xdr:rowOff>20781</xdr:rowOff>
    </xdr:from>
    <xdr:to>
      <xdr:col>1</xdr:col>
      <xdr:colOff>1263961</xdr:colOff>
      <xdr:row>193</xdr:row>
      <xdr:rowOff>169331</xdr:rowOff>
    </xdr:to>
    <xdr:pic>
      <xdr:nvPicPr>
        <xdr:cNvPr id="208" name="Picture 204">
          <a:extLst>
            <a:ext uri="{FF2B5EF4-FFF2-40B4-BE49-F238E27FC236}">
              <a16:creationId xmlns:a16="http://schemas.microsoft.com/office/drawing/2014/main" id="{00000000-0008-0000-1500-0000D0000000}"/>
            </a:ext>
          </a:extLst>
        </xdr:cNvPr>
        <xdr:cNvPicPr/>
      </xdr:nvPicPr>
      <xdr:blipFill>
        <a:blip xmlns:r="http://schemas.openxmlformats.org/officeDocument/2006/relationships" r:embed="rId184"/>
        <a:stretch/>
      </xdr:blipFill>
      <xdr:spPr>
        <a:xfrm>
          <a:off x="1967346" y="38993617"/>
          <a:ext cx="224870" cy="148550"/>
        </a:xfrm>
        <a:prstGeom prst="rect">
          <a:avLst/>
        </a:prstGeom>
        <a:ln>
          <a:noFill/>
        </a:ln>
      </xdr:spPr>
    </xdr:pic>
    <xdr:clientData/>
  </xdr:twoCellAnchor>
  <xdr:twoCellAnchor editAs="oneCell">
    <xdr:from>
      <xdr:col>1</xdr:col>
      <xdr:colOff>678872</xdr:colOff>
      <xdr:row>194</xdr:row>
      <xdr:rowOff>48491</xdr:rowOff>
    </xdr:from>
    <xdr:to>
      <xdr:col>1</xdr:col>
      <xdr:colOff>903742</xdr:colOff>
      <xdr:row>194</xdr:row>
      <xdr:rowOff>162251</xdr:rowOff>
    </xdr:to>
    <xdr:pic>
      <xdr:nvPicPr>
        <xdr:cNvPr id="209" name="Picture 205">
          <a:extLst>
            <a:ext uri="{FF2B5EF4-FFF2-40B4-BE49-F238E27FC236}">
              <a16:creationId xmlns:a16="http://schemas.microsoft.com/office/drawing/2014/main" id="{00000000-0008-0000-1500-0000D1000000}"/>
            </a:ext>
          </a:extLst>
        </xdr:cNvPr>
        <xdr:cNvPicPr/>
      </xdr:nvPicPr>
      <xdr:blipFill>
        <a:blip xmlns:r="http://schemas.openxmlformats.org/officeDocument/2006/relationships" r:embed="rId185"/>
        <a:stretch/>
      </xdr:blipFill>
      <xdr:spPr>
        <a:xfrm>
          <a:off x="1607127" y="39222218"/>
          <a:ext cx="224870" cy="113760"/>
        </a:xfrm>
        <a:prstGeom prst="rect">
          <a:avLst/>
        </a:prstGeom>
        <a:ln>
          <a:noFill/>
        </a:ln>
      </xdr:spPr>
    </xdr:pic>
    <xdr:clientData/>
  </xdr:twoCellAnchor>
  <xdr:twoCellAnchor editAs="oneCell">
    <xdr:from>
      <xdr:col>1</xdr:col>
      <xdr:colOff>665018</xdr:colOff>
      <xdr:row>195</xdr:row>
      <xdr:rowOff>41564</xdr:rowOff>
    </xdr:from>
    <xdr:to>
      <xdr:col>1</xdr:col>
      <xdr:colOff>889888</xdr:colOff>
      <xdr:row>195</xdr:row>
      <xdr:rowOff>190114</xdr:rowOff>
    </xdr:to>
    <xdr:pic>
      <xdr:nvPicPr>
        <xdr:cNvPr id="210" name="Picture 206">
          <a:extLst>
            <a:ext uri="{FF2B5EF4-FFF2-40B4-BE49-F238E27FC236}">
              <a16:creationId xmlns:a16="http://schemas.microsoft.com/office/drawing/2014/main" id="{00000000-0008-0000-1500-0000D2000000}"/>
            </a:ext>
          </a:extLst>
        </xdr:cNvPr>
        <xdr:cNvPicPr/>
      </xdr:nvPicPr>
      <xdr:blipFill>
        <a:blip xmlns:r="http://schemas.openxmlformats.org/officeDocument/2006/relationships" r:embed="rId186"/>
        <a:stretch/>
      </xdr:blipFill>
      <xdr:spPr>
        <a:xfrm>
          <a:off x="1593273" y="39416182"/>
          <a:ext cx="224870" cy="148550"/>
        </a:xfrm>
        <a:prstGeom prst="rect">
          <a:avLst/>
        </a:prstGeom>
        <a:ln>
          <a:noFill/>
        </a:ln>
      </xdr:spPr>
    </xdr:pic>
    <xdr:clientData/>
  </xdr:twoCellAnchor>
  <xdr:twoCellAnchor editAs="oneCell">
    <xdr:from>
      <xdr:col>1</xdr:col>
      <xdr:colOff>727363</xdr:colOff>
      <xdr:row>196</xdr:row>
      <xdr:rowOff>0</xdr:rowOff>
    </xdr:from>
    <xdr:to>
      <xdr:col>1</xdr:col>
      <xdr:colOff>952233</xdr:colOff>
      <xdr:row>196</xdr:row>
      <xdr:rowOff>148550</xdr:rowOff>
    </xdr:to>
    <xdr:pic>
      <xdr:nvPicPr>
        <xdr:cNvPr id="211" name="Picture 207">
          <a:extLst>
            <a:ext uri="{FF2B5EF4-FFF2-40B4-BE49-F238E27FC236}">
              <a16:creationId xmlns:a16="http://schemas.microsoft.com/office/drawing/2014/main" id="{00000000-0008-0000-1500-0000D3000000}"/>
            </a:ext>
          </a:extLst>
        </xdr:cNvPr>
        <xdr:cNvPicPr/>
      </xdr:nvPicPr>
      <xdr:blipFill>
        <a:blip xmlns:r="http://schemas.openxmlformats.org/officeDocument/2006/relationships" r:embed="rId187"/>
        <a:stretch/>
      </xdr:blipFill>
      <xdr:spPr>
        <a:xfrm>
          <a:off x="1655618" y="39575509"/>
          <a:ext cx="224870" cy="148550"/>
        </a:xfrm>
        <a:prstGeom prst="rect">
          <a:avLst/>
        </a:prstGeom>
        <a:ln>
          <a:noFill/>
        </a:ln>
      </xdr:spPr>
    </xdr:pic>
    <xdr:clientData/>
  </xdr:twoCellAnchor>
  <xdr:twoCellAnchor editAs="oneCell">
    <xdr:from>
      <xdr:col>1</xdr:col>
      <xdr:colOff>962891</xdr:colOff>
      <xdr:row>197</xdr:row>
      <xdr:rowOff>13855</xdr:rowOff>
    </xdr:from>
    <xdr:to>
      <xdr:col>1</xdr:col>
      <xdr:colOff>1187761</xdr:colOff>
      <xdr:row>197</xdr:row>
      <xdr:rowOff>162405</xdr:rowOff>
    </xdr:to>
    <xdr:pic>
      <xdr:nvPicPr>
        <xdr:cNvPr id="212" name="Picture 208">
          <a:extLst>
            <a:ext uri="{FF2B5EF4-FFF2-40B4-BE49-F238E27FC236}">
              <a16:creationId xmlns:a16="http://schemas.microsoft.com/office/drawing/2014/main" id="{00000000-0008-0000-1500-0000D4000000}"/>
            </a:ext>
          </a:extLst>
        </xdr:cNvPr>
        <xdr:cNvPicPr/>
      </xdr:nvPicPr>
      <xdr:blipFill>
        <a:blip xmlns:r="http://schemas.openxmlformats.org/officeDocument/2006/relationships" r:embed="rId188"/>
        <a:stretch/>
      </xdr:blipFill>
      <xdr:spPr>
        <a:xfrm>
          <a:off x="1891146" y="39790255"/>
          <a:ext cx="224870" cy="148550"/>
        </a:xfrm>
        <a:prstGeom prst="rect">
          <a:avLst/>
        </a:prstGeom>
        <a:ln>
          <a:noFill/>
        </a:ln>
      </xdr:spPr>
    </xdr:pic>
    <xdr:clientData/>
  </xdr:twoCellAnchor>
  <xdr:twoCellAnchor editAs="oneCell">
    <xdr:from>
      <xdr:col>1</xdr:col>
      <xdr:colOff>997527</xdr:colOff>
      <xdr:row>198</xdr:row>
      <xdr:rowOff>34637</xdr:rowOff>
    </xdr:from>
    <xdr:to>
      <xdr:col>1</xdr:col>
      <xdr:colOff>1222397</xdr:colOff>
      <xdr:row>198</xdr:row>
      <xdr:rowOff>183187</xdr:rowOff>
    </xdr:to>
    <xdr:pic>
      <xdr:nvPicPr>
        <xdr:cNvPr id="213" name="Picture 209">
          <a:extLst>
            <a:ext uri="{FF2B5EF4-FFF2-40B4-BE49-F238E27FC236}">
              <a16:creationId xmlns:a16="http://schemas.microsoft.com/office/drawing/2014/main" id="{00000000-0008-0000-1500-0000D5000000}"/>
            </a:ext>
          </a:extLst>
        </xdr:cNvPr>
        <xdr:cNvPicPr/>
      </xdr:nvPicPr>
      <xdr:blipFill>
        <a:blip xmlns:r="http://schemas.openxmlformats.org/officeDocument/2006/relationships" r:embed="rId189"/>
        <a:stretch/>
      </xdr:blipFill>
      <xdr:spPr>
        <a:xfrm>
          <a:off x="1925782" y="40011928"/>
          <a:ext cx="224870" cy="148550"/>
        </a:xfrm>
        <a:prstGeom prst="rect">
          <a:avLst/>
        </a:prstGeom>
        <a:ln>
          <a:noFill/>
        </a:ln>
      </xdr:spPr>
    </xdr:pic>
    <xdr:clientData/>
  </xdr:twoCellAnchor>
  <xdr:twoCellAnchor editAs="oneCell">
    <xdr:from>
      <xdr:col>1</xdr:col>
      <xdr:colOff>1759527</xdr:colOff>
      <xdr:row>199</xdr:row>
      <xdr:rowOff>27709</xdr:rowOff>
    </xdr:from>
    <xdr:to>
      <xdr:col>1</xdr:col>
      <xdr:colOff>1984397</xdr:colOff>
      <xdr:row>199</xdr:row>
      <xdr:rowOff>176259</xdr:rowOff>
    </xdr:to>
    <xdr:pic>
      <xdr:nvPicPr>
        <xdr:cNvPr id="214" name="Picture 210">
          <a:extLst>
            <a:ext uri="{FF2B5EF4-FFF2-40B4-BE49-F238E27FC236}">
              <a16:creationId xmlns:a16="http://schemas.microsoft.com/office/drawing/2014/main" id="{00000000-0008-0000-1500-0000D6000000}"/>
            </a:ext>
          </a:extLst>
        </xdr:cNvPr>
        <xdr:cNvPicPr/>
      </xdr:nvPicPr>
      <xdr:blipFill>
        <a:blip xmlns:r="http://schemas.openxmlformats.org/officeDocument/2006/relationships" r:embed="rId190"/>
        <a:stretch/>
      </xdr:blipFill>
      <xdr:spPr>
        <a:xfrm>
          <a:off x="2687782" y="40205891"/>
          <a:ext cx="224870" cy="148550"/>
        </a:xfrm>
        <a:prstGeom prst="rect">
          <a:avLst/>
        </a:prstGeom>
        <a:ln>
          <a:noFill/>
        </a:ln>
      </xdr:spPr>
    </xdr:pic>
    <xdr:clientData/>
  </xdr:twoCellAnchor>
  <xdr:twoCellAnchor editAs="oneCell">
    <xdr:from>
      <xdr:col>1</xdr:col>
      <xdr:colOff>748146</xdr:colOff>
      <xdr:row>200</xdr:row>
      <xdr:rowOff>41564</xdr:rowOff>
    </xdr:from>
    <xdr:to>
      <xdr:col>1</xdr:col>
      <xdr:colOff>973016</xdr:colOff>
      <xdr:row>200</xdr:row>
      <xdr:rowOff>190114</xdr:rowOff>
    </xdr:to>
    <xdr:pic>
      <xdr:nvPicPr>
        <xdr:cNvPr id="215" name="Picture 211">
          <a:extLst>
            <a:ext uri="{FF2B5EF4-FFF2-40B4-BE49-F238E27FC236}">
              <a16:creationId xmlns:a16="http://schemas.microsoft.com/office/drawing/2014/main" id="{00000000-0008-0000-1500-0000D7000000}"/>
            </a:ext>
          </a:extLst>
        </xdr:cNvPr>
        <xdr:cNvPicPr/>
      </xdr:nvPicPr>
      <xdr:blipFill>
        <a:blip xmlns:r="http://schemas.openxmlformats.org/officeDocument/2006/relationships" r:embed="rId191"/>
        <a:stretch/>
      </xdr:blipFill>
      <xdr:spPr>
        <a:xfrm>
          <a:off x="1676401" y="40420637"/>
          <a:ext cx="224870" cy="148550"/>
        </a:xfrm>
        <a:prstGeom prst="rect">
          <a:avLst/>
        </a:prstGeom>
        <a:ln>
          <a:noFill/>
        </a:ln>
      </xdr:spPr>
    </xdr:pic>
    <xdr:clientData/>
  </xdr:twoCellAnchor>
  <xdr:twoCellAnchor editAs="oneCell">
    <xdr:from>
      <xdr:col>1</xdr:col>
      <xdr:colOff>886691</xdr:colOff>
      <xdr:row>201</xdr:row>
      <xdr:rowOff>20782</xdr:rowOff>
    </xdr:from>
    <xdr:to>
      <xdr:col>1</xdr:col>
      <xdr:colOff>1111561</xdr:colOff>
      <xdr:row>201</xdr:row>
      <xdr:rowOff>169332</xdr:rowOff>
    </xdr:to>
    <xdr:pic>
      <xdr:nvPicPr>
        <xdr:cNvPr id="216" name="Picture 212">
          <a:extLst>
            <a:ext uri="{FF2B5EF4-FFF2-40B4-BE49-F238E27FC236}">
              <a16:creationId xmlns:a16="http://schemas.microsoft.com/office/drawing/2014/main" id="{00000000-0008-0000-1500-0000D8000000}"/>
            </a:ext>
          </a:extLst>
        </xdr:cNvPr>
        <xdr:cNvPicPr/>
      </xdr:nvPicPr>
      <xdr:blipFill>
        <a:blip xmlns:r="http://schemas.openxmlformats.org/officeDocument/2006/relationships" r:embed="rId192"/>
        <a:stretch/>
      </xdr:blipFill>
      <xdr:spPr>
        <a:xfrm>
          <a:off x="1814946" y="40600746"/>
          <a:ext cx="224870" cy="148550"/>
        </a:xfrm>
        <a:prstGeom prst="rect">
          <a:avLst/>
        </a:prstGeom>
        <a:ln>
          <a:noFill/>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2</xdr:col>
      <xdr:colOff>502920</xdr:colOff>
      <xdr:row>22</xdr:row>
      <xdr:rowOff>76200</xdr:rowOff>
    </xdr:from>
    <xdr:to>
      <xdr:col>6</xdr:col>
      <xdr:colOff>442327</xdr:colOff>
      <xdr:row>27</xdr:row>
      <xdr:rowOff>69986</xdr:rowOff>
    </xdr:to>
    <xdr:pic>
      <xdr:nvPicPr>
        <xdr:cNvPr id="2" name="Pilt 1">
          <a:extLst>
            <a:ext uri="{FF2B5EF4-FFF2-40B4-BE49-F238E27FC236}">
              <a16:creationId xmlns:a16="http://schemas.microsoft.com/office/drawing/2014/main" id="{40BA8C8E-A9EF-4F43-E512-5B591D5DEDFD}"/>
            </a:ext>
          </a:extLst>
        </xdr:cNvPr>
        <xdr:cNvPicPr>
          <a:picLocks noChangeAspect="1"/>
        </xdr:cNvPicPr>
      </xdr:nvPicPr>
      <xdr:blipFill>
        <a:blip xmlns:r="http://schemas.openxmlformats.org/officeDocument/2006/relationships" r:embed="rId1"/>
        <a:stretch>
          <a:fillRect/>
        </a:stretch>
      </xdr:blipFill>
      <xdr:spPr>
        <a:xfrm>
          <a:off x="2667000" y="4099560"/>
          <a:ext cx="2629267" cy="971686"/>
        </a:xfrm>
        <a:prstGeom prst="rect">
          <a:avLst/>
        </a:prstGeom>
        <a:ln>
          <a:solidFill>
            <a:sysClr val="windowText" lastClr="000000"/>
          </a:solidFill>
        </a:ln>
      </xdr:spPr>
    </xdr:pic>
    <xdr:clientData/>
  </xdr:twoCellAnchor>
  <xdr:twoCellAnchor editAs="oneCell">
    <xdr:from>
      <xdr:col>2</xdr:col>
      <xdr:colOff>464820</xdr:colOff>
      <xdr:row>16</xdr:row>
      <xdr:rowOff>30480</xdr:rowOff>
    </xdr:from>
    <xdr:to>
      <xdr:col>8</xdr:col>
      <xdr:colOff>394136</xdr:colOff>
      <xdr:row>20</xdr:row>
      <xdr:rowOff>179070</xdr:rowOff>
    </xdr:to>
    <xdr:pic>
      <xdr:nvPicPr>
        <xdr:cNvPr id="3" name="Pilt 2">
          <a:extLst>
            <a:ext uri="{FF2B5EF4-FFF2-40B4-BE49-F238E27FC236}">
              <a16:creationId xmlns:a16="http://schemas.microsoft.com/office/drawing/2014/main" id="{EFA8E962-AA7B-1C53-235D-5F8C53100081}"/>
            </a:ext>
          </a:extLst>
        </xdr:cNvPr>
        <xdr:cNvPicPr>
          <a:picLocks noChangeAspect="1"/>
        </xdr:cNvPicPr>
      </xdr:nvPicPr>
      <xdr:blipFill>
        <a:blip xmlns:r="http://schemas.openxmlformats.org/officeDocument/2006/relationships" r:embed="rId2"/>
        <a:stretch>
          <a:fillRect/>
        </a:stretch>
      </xdr:blipFill>
      <xdr:spPr>
        <a:xfrm>
          <a:off x="2628900" y="2956560"/>
          <a:ext cx="4168576" cy="929640"/>
        </a:xfrm>
        <a:prstGeom prst="rect">
          <a:avLst/>
        </a:prstGeom>
        <a:ln>
          <a:solidFill>
            <a:sysClr val="windowText" lastClr="000000"/>
          </a:solidFill>
        </a:ln>
      </xdr:spPr>
    </xdr:pic>
    <xdr:clientData/>
  </xdr:twoCellAnchor>
  <xdr:twoCellAnchor editAs="oneCell">
    <xdr:from>
      <xdr:col>3</xdr:col>
      <xdr:colOff>0</xdr:colOff>
      <xdr:row>30</xdr:row>
      <xdr:rowOff>0</xdr:rowOff>
    </xdr:from>
    <xdr:to>
      <xdr:col>8</xdr:col>
      <xdr:colOff>285661</xdr:colOff>
      <xdr:row>33</xdr:row>
      <xdr:rowOff>176636</xdr:rowOff>
    </xdr:to>
    <xdr:pic>
      <xdr:nvPicPr>
        <xdr:cNvPr id="4" name="Pilt 3">
          <a:extLst>
            <a:ext uri="{FF2B5EF4-FFF2-40B4-BE49-F238E27FC236}">
              <a16:creationId xmlns:a16="http://schemas.microsoft.com/office/drawing/2014/main" id="{B8F058E2-2F5C-A8D2-42A3-FB374C4EEF61}"/>
            </a:ext>
          </a:extLst>
        </xdr:cNvPr>
        <xdr:cNvPicPr>
          <a:picLocks noChangeAspect="1"/>
        </xdr:cNvPicPr>
      </xdr:nvPicPr>
      <xdr:blipFill>
        <a:blip xmlns:r="http://schemas.openxmlformats.org/officeDocument/2006/relationships" r:embed="rId3"/>
        <a:stretch>
          <a:fillRect/>
        </a:stretch>
      </xdr:blipFill>
      <xdr:spPr>
        <a:xfrm>
          <a:off x="2773680" y="5486400"/>
          <a:ext cx="3915321" cy="762106"/>
        </a:xfrm>
        <a:prstGeom prst="rect">
          <a:avLst/>
        </a:prstGeom>
        <a:ln>
          <a:solidFill>
            <a:sysClr val="windowText" lastClr="000000"/>
          </a:solidFill>
        </a:ln>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190501</xdr:colOff>
      <xdr:row>13</xdr:row>
      <xdr:rowOff>185058</xdr:rowOff>
    </xdr:from>
    <xdr:to>
      <xdr:col>3</xdr:col>
      <xdr:colOff>288471</xdr:colOff>
      <xdr:row>27</xdr:row>
      <xdr:rowOff>50006</xdr:rowOff>
    </xdr:to>
    <xdr:pic>
      <xdr:nvPicPr>
        <xdr:cNvPr id="3" name="Pilt 2">
          <a:extLst>
            <a:ext uri="{FF2B5EF4-FFF2-40B4-BE49-F238E27FC236}">
              <a16:creationId xmlns:a16="http://schemas.microsoft.com/office/drawing/2014/main" id="{3C6C6693-ADB0-165C-2B21-6EEF6A955A06}"/>
            </a:ext>
          </a:extLst>
        </xdr:cNvPr>
        <xdr:cNvPicPr>
          <a:picLocks noChangeAspect="1"/>
        </xdr:cNvPicPr>
      </xdr:nvPicPr>
      <xdr:blipFill>
        <a:blip xmlns:r="http://schemas.openxmlformats.org/officeDocument/2006/relationships" r:embed="rId1"/>
        <a:stretch>
          <a:fillRect/>
        </a:stretch>
      </xdr:blipFill>
      <xdr:spPr>
        <a:xfrm>
          <a:off x="190501" y="2732315"/>
          <a:ext cx="2128156" cy="2608148"/>
        </a:xfrm>
        <a:prstGeom prst="rect">
          <a:avLst/>
        </a:prstGeom>
      </xdr:spPr>
    </xdr:pic>
    <xdr:clientData/>
  </xdr:twoCellAnchor>
  <xdr:twoCellAnchor editAs="absolute">
    <xdr:from>
      <xdr:col>3</xdr:col>
      <xdr:colOff>479962</xdr:colOff>
      <xdr:row>22</xdr:row>
      <xdr:rowOff>163947</xdr:rowOff>
    </xdr:from>
    <xdr:to>
      <xdr:col>10</xdr:col>
      <xdr:colOff>421410</xdr:colOff>
      <xdr:row>37</xdr:row>
      <xdr:rowOff>28302</xdr:rowOff>
    </xdr:to>
    <xdr:graphicFrame macro="">
      <xdr:nvGraphicFramePr>
        <xdr:cNvPr id="4" name="Diagramm 3">
          <a:extLst>
            <a:ext uri="{FF2B5EF4-FFF2-40B4-BE49-F238E27FC236}">
              <a16:creationId xmlns:a16="http://schemas.microsoft.com/office/drawing/2014/main" id="{C73A3EB1-7F09-03A7-A769-21E80A7B663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2</xdr:col>
      <xdr:colOff>688528</xdr:colOff>
      <xdr:row>22</xdr:row>
      <xdr:rowOff>96982</xdr:rowOff>
    </xdr:from>
    <xdr:to>
      <xdr:col>7</xdr:col>
      <xdr:colOff>300847</xdr:colOff>
      <xdr:row>31</xdr:row>
      <xdr:rowOff>32657</xdr:rowOff>
    </xdr:to>
    <xdr:pic>
      <xdr:nvPicPr>
        <xdr:cNvPr id="2" name="Pilt 1">
          <a:extLst>
            <a:ext uri="{FF2B5EF4-FFF2-40B4-BE49-F238E27FC236}">
              <a16:creationId xmlns:a16="http://schemas.microsoft.com/office/drawing/2014/main" id="{25A6B101-CF21-F6B9-1BE5-229C8197BDAB}"/>
            </a:ext>
          </a:extLst>
        </xdr:cNvPr>
        <xdr:cNvPicPr>
          <a:picLocks noChangeAspect="1"/>
        </xdr:cNvPicPr>
      </xdr:nvPicPr>
      <xdr:blipFill>
        <a:blip xmlns:r="http://schemas.openxmlformats.org/officeDocument/2006/relationships" r:embed="rId1"/>
        <a:stretch>
          <a:fillRect/>
        </a:stretch>
      </xdr:blipFill>
      <xdr:spPr>
        <a:xfrm>
          <a:off x="2593528" y="2252353"/>
          <a:ext cx="2769176" cy="1699161"/>
        </a:xfrm>
        <a:prstGeom prst="rect">
          <a:avLst/>
        </a:prstGeom>
        <a:ln>
          <a:solidFill>
            <a:sysClr val="windowText" lastClr="000000"/>
          </a:solidFill>
        </a:ln>
      </xdr:spPr>
    </xdr:pic>
    <xdr:clientData/>
  </xdr:twoCellAnchor>
  <xdr:twoCellAnchor editAs="oneCell">
    <xdr:from>
      <xdr:col>0</xdr:col>
      <xdr:colOff>1170280</xdr:colOff>
      <xdr:row>24</xdr:row>
      <xdr:rowOff>186542</xdr:rowOff>
    </xdr:from>
    <xdr:to>
      <xdr:col>2</xdr:col>
      <xdr:colOff>602543</xdr:colOff>
      <xdr:row>26</xdr:row>
      <xdr:rowOff>141516</xdr:rowOff>
    </xdr:to>
    <xdr:pic>
      <xdr:nvPicPr>
        <xdr:cNvPr id="3" name="Pilt 2">
          <a:extLst>
            <a:ext uri="{FF2B5EF4-FFF2-40B4-BE49-F238E27FC236}">
              <a16:creationId xmlns:a16="http://schemas.microsoft.com/office/drawing/2014/main" id="{9666395C-9B60-AFF3-E62F-256FB8DF6940}"/>
            </a:ext>
          </a:extLst>
        </xdr:cNvPr>
        <xdr:cNvPicPr>
          <a:picLocks noChangeAspect="1"/>
        </xdr:cNvPicPr>
      </xdr:nvPicPr>
      <xdr:blipFill>
        <a:blip xmlns:r="http://schemas.openxmlformats.org/officeDocument/2006/relationships" r:embed="rId2"/>
        <a:stretch>
          <a:fillRect/>
        </a:stretch>
      </xdr:blipFill>
      <xdr:spPr>
        <a:xfrm>
          <a:off x="1170280" y="2733799"/>
          <a:ext cx="1337263" cy="346859"/>
        </a:xfrm>
        <a:prstGeom prst="rect">
          <a:avLst/>
        </a:prstGeom>
        <a:ln>
          <a:solidFill>
            <a:sysClr val="windowText" lastClr="000000"/>
          </a:solidFill>
        </a:ln>
      </xdr:spPr>
    </xdr:pic>
    <xdr:clientData/>
  </xdr:twoCellAnchor>
  <xdr:twoCellAnchor editAs="oneCell">
    <xdr:from>
      <xdr:col>0</xdr:col>
      <xdr:colOff>140308</xdr:colOff>
      <xdr:row>22</xdr:row>
      <xdr:rowOff>144977</xdr:rowOff>
    </xdr:from>
    <xdr:to>
      <xdr:col>0</xdr:col>
      <xdr:colOff>1075736</xdr:colOff>
      <xdr:row>26</xdr:row>
      <xdr:rowOff>125186</xdr:rowOff>
    </xdr:to>
    <xdr:pic>
      <xdr:nvPicPr>
        <xdr:cNvPr id="4" name="Pilt 3">
          <a:extLst>
            <a:ext uri="{FF2B5EF4-FFF2-40B4-BE49-F238E27FC236}">
              <a16:creationId xmlns:a16="http://schemas.microsoft.com/office/drawing/2014/main" id="{145AEA7F-496D-C04B-D353-2D2BC08BEE55}"/>
            </a:ext>
          </a:extLst>
        </xdr:cNvPr>
        <xdr:cNvPicPr>
          <a:picLocks noChangeAspect="1"/>
        </xdr:cNvPicPr>
      </xdr:nvPicPr>
      <xdr:blipFill>
        <a:blip xmlns:r="http://schemas.openxmlformats.org/officeDocument/2006/relationships" r:embed="rId3"/>
        <a:stretch>
          <a:fillRect/>
        </a:stretch>
      </xdr:blipFill>
      <xdr:spPr>
        <a:xfrm>
          <a:off x="140308" y="2300348"/>
          <a:ext cx="935428" cy="763980"/>
        </a:xfrm>
        <a:prstGeom prst="rect">
          <a:avLst/>
        </a:prstGeom>
        <a:ln>
          <a:solidFill>
            <a:sysClr val="windowText" lastClr="000000"/>
          </a:solidFill>
        </a:ln>
      </xdr:spPr>
    </xdr:pic>
    <xdr:clientData/>
  </xdr:twoCellAnchor>
  <xdr:twoCellAnchor editAs="oneCell">
    <xdr:from>
      <xdr:col>0</xdr:col>
      <xdr:colOff>507274</xdr:colOff>
      <xdr:row>33</xdr:row>
      <xdr:rowOff>100149</xdr:rowOff>
    </xdr:from>
    <xdr:to>
      <xdr:col>3</xdr:col>
      <xdr:colOff>269965</xdr:colOff>
      <xdr:row>46</xdr:row>
      <xdr:rowOff>186315</xdr:rowOff>
    </xdr:to>
    <xdr:pic>
      <xdr:nvPicPr>
        <xdr:cNvPr id="5" name="Pilt 4">
          <a:extLst>
            <a:ext uri="{FF2B5EF4-FFF2-40B4-BE49-F238E27FC236}">
              <a16:creationId xmlns:a16="http://schemas.microsoft.com/office/drawing/2014/main" id="{CCC36307-89F3-0668-82AE-4DD4C6A9F3BD}"/>
            </a:ext>
          </a:extLst>
        </xdr:cNvPr>
        <xdr:cNvPicPr>
          <a:picLocks noChangeAspect="1"/>
        </xdr:cNvPicPr>
      </xdr:nvPicPr>
      <xdr:blipFill>
        <a:blip xmlns:r="http://schemas.openxmlformats.org/officeDocument/2006/relationships" r:embed="rId4"/>
        <a:stretch>
          <a:fillRect/>
        </a:stretch>
      </xdr:blipFill>
      <xdr:spPr>
        <a:xfrm>
          <a:off x="507274" y="4998720"/>
          <a:ext cx="2407920" cy="2633424"/>
        </a:xfrm>
        <a:prstGeom prst="rect">
          <a:avLst/>
        </a:prstGeom>
        <a:ln>
          <a:solidFill>
            <a:sysClr val="windowText" lastClr="000000"/>
          </a:solidFill>
        </a:ln>
      </xdr:spPr>
    </xdr:pic>
    <xdr:clientData/>
  </xdr:twoCellAnchor>
  <xdr:twoCellAnchor>
    <xdr:from>
      <xdr:col>0</xdr:col>
      <xdr:colOff>457200</xdr:colOff>
      <xdr:row>43</xdr:row>
      <xdr:rowOff>91440</xdr:rowOff>
    </xdr:from>
    <xdr:to>
      <xdr:col>2</xdr:col>
      <xdr:colOff>640080</xdr:colOff>
      <xdr:row>46</xdr:row>
      <xdr:rowOff>68580</xdr:rowOff>
    </xdr:to>
    <xdr:sp macro="" textlink="">
      <xdr:nvSpPr>
        <xdr:cNvPr id="6" name="Ristkülik 5">
          <a:extLst>
            <a:ext uri="{FF2B5EF4-FFF2-40B4-BE49-F238E27FC236}">
              <a16:creationId xmlns:a16="http://schemas.microsoft.com/office/drawing/2014/main" id="{B6A3A251-7900-5A8E-B4B2-7A17D92E595E}"/>
            </a:ext>
          </a:extLst>
        </xdr:cNvPr>
        <xdr:cNvSpPr/>
      </xdr:nvSpPr>
      <xdr:spPr>
        <a:xfrm>
          <a:off x="457200" y="8412480"/>
          <a:ext cx="2087880" cy="571500"/>
        </a:xfrm>
        <a:prstGeom prst="rect">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t-EE" sz="1100"/>
        </a:p>
      </xdr:txBody>
    </xdr:sp>
    <xdr:clientData/>
  </xdr:twoCellAnchor>
  <xdr:twoCellAnchor editAs="absolute">
    <xdr:from>
      <xdr:col>8</xdr:col>
      <xdr:colOff>245129</xdr:colOff>
      <xdr:row>31</xdr:row>
      <xdr:rowOff>110872</xdr:rowOff>
    </xdr:from>
    <xdr:to>
      <xdr:col>15</xdr:col>
      <xdr:colOff>520296</xdr:colOff>
      <xdr:row>45</xdr:row>
      <xdr:rowOff>81946</xdr:rowOff>
    </xdr:to>
    <xdr:graphicFrame macro="">
      <xdr:nvGraphicFramePr>
        <xdr:cNvPr id="7" name="Diagramm 6">
          <a:extLst>
            <a:ext uri="{FF2B5EF4-FFF2-40B4-BE49-F238E27FC236}">
              <a16:creationId xmlns:a16="http://schemas.microsoft.com/office/drawing/2014/main" id="{BB9940DE-88D3-4D5B-C881-906FB55079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190500</xdr:colOff>
      <xdr:row>9</xdr:row>
      <xdr:rowOff>121919</xdr:rowOff>
    </xdr:from>
    <xdr:to>
      <xdr:col>10</xdr:col>
      <xdr:colOff>302743</xdr:colOff>
      <xdr:row>23</xdr:row>
      <xdr:rowOff>182880</xdr:rowOff>
    </xdr:to>
    <xdr:pic>
      <xdr:nvPicPr>
        <xdr:cNvPr id="4" name="Pilt 3">
          <a:extLst>
            <a:ext uri="{FF2B5EF4-FFF2-40B4-BE49-F238E27FC236}">
              <a16:creationId xmlns:a16="http://schemas.microsoft.com/office/drawing/2014/main" id="{7AB70CA3-5171-D9E5-4651-A61CF14931A3}"/>
            </a:ext>
          </a:extLst>
        </xdr:cNvPr>
        <xdr:cNvPicPr>
          <a:picLocks noChangeAspect="1"/>
        </xdr:cNvPicPr>
      </xdr:nvPicPr>
      <xdr:blipFill>
        <a:blip xmlns:r="http://schemas.openxmlformats.org/officeDocument/2006/relationships" r:embed="rId1"/>
        <a:stretch>
          <a:fillRect/>
        </a:stretch>
      </xdr:blipFill>
      <xdr:spPr>
        <a:xfrm>
          <a:off x="190500" y="3047999"/>
          <a:ext cx="7161832" cy="2834641"/>
        </a:xfrm>
        <a:prstGeom prst="rect">
          <a:avLst/>
        </a:prstGeom>
        <a:ln>
          <a:solidFill>
            <a:sysClr val="windowText" lastClr="000000"/>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408214</xdr:colOff>
      <xdr:row>1</xdr:row>
      <xdr:rowOff>38100</xdr:rowOff>
    </xdr:from>
    <xdr:to>
      <xdr:col>5</xdr:col>
      <xdr:colOff>474983</xdr:colOff>
      <xdr:row>5</xdr:row>
      <xdr:rowOff>118500</xdr:rowOff>
    </xdr:to>
    <xdr:pic>
      <xdr:nvPicPr>
        <xdr:cNvPr id="2" name="Pilt 1">
          <a:extLst>
            <a:ext uri="{FF2B5EF4-FFF2-40B4-BE49-F238E27FC236}">
              <a16:creationId xmlns:a16="http://schemas.microsoft.com/office/drawing/2014/main" id="{76D4A2B0-6C12-0DBE-5B08-537A3D755378}"/>
            </a:ext>
          </a:extLst>
        </xdr:cNvPr>
        <xdr:cNvPicPr>
          <a:picLocks noChangeAspect="1"/>
        </xdr:cNvPicPr>
      </xdr:nvPicPr>
      <xdr:blipFill>
        <a:blip xmlns:r="http://schemas.openxmlformats.org/officeDocument/2006/relationships" r:embed="rId1"/>
        <a:stretch>
          <a:fillRect/>
        </a:stretch>
      </xdr:blipFill>
      <xdr:spPr>
        <a:xfrm>
          <a:off x="2667000" y="223157"/>
          <a:ext cx="676369" cy="847843"/>
        </a:xfrm>
        <a:prstGeom prst="rect">
          <a:avLst/>
        </a:prstGeom>
        <a:ln>
          <a:solidFill>
            <a:sysClr val="windowText" lastClr="000000"/>
          </a:solidFill>
        </a:ln>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14</xdr:col>
      <xdr:colOff>312058</xdr:colOff>
      <xdr:row>0</xdr:row>
      <xdr:rowOff>110671</xdr:rowOff>
    </xdr:from>
    <xdr:to>
      <xdr:col>17</xdr:col>
      <xdr:colOff>142698</xdr:colOff>
      <xdr:row>12</xdr:row>
      <xdr:rowOff>196785</xdr:rowOff>
    </xdr:to>
    <xdr:pic>
      <xdr:nvPicPr>
        <xdr:cNvPr id="4" name="Pilt 3">
          <a:extLst>
            <a:ext uri="{FF2B5EF4-FFF2-40B4-BE49-F238E27FC236}">
              <a16:creationId xmlns:a16="http://schemas.microsoft.com/office/drawing/2014/main" id="{28874B96-B3ED-494A-DBBD-0D23D83B4C0E}"/>
            </a:ext>
          </a:extLst>
        </xdr:cNvPr>
        <xdr:cNvPicPr>
          <a:picLocks noChangeAspect="1"/>
        </xdr:cNvPicPr>
      </xdr:nvPicPr>
      <xdr:blipFill>
        <a:blip xmlns:r="http://schemas.openxmlformats.org/officeDocument/2006/relationships" r:embed="rId1"/>
        <a:stretch>
          <a:fillRect/>
        </a:stretch>
      </xdr:blipFill>
      <xdr:spPr>
        <a:xfrm>
          <a:off x="8713108" y="110671"/>
          <a:ext cx="1640390" cy="244831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9</xdr:col>
      <xdr:colOff>244928</xdr:colOff>
      <xdr:row>5</xdr:row>
      <xdr:rowOff>157843</xdr:rowOff>
    </xdr:from>
    <xdr:to>
      <xdr:col>13</xdr:col>
      <xdr:colOff>340532</xdr:colOff>
      <xdr:row>9</xdr:row>
      <xdr:rowOff>166117</xdr:rowOff>
    </xdr:to>
    <xdr:pic>
      <xdr:nvPicPr>
        <xdr:cNvPr id="5" name="Pilt 4">
          <a:extLst>
            <a:ext uri="{FF2B5EF4-FFF2-40B4-BE49-F238E27FC236}">
              <a16:creationId xmlns:a16="http://schemas.microsoft.com/office/drawing/2014/main" id="{449BD931-5044-FE1C-25E1-CCB5A7F0A75A}"/>
            </a:ext>
          </a:extLst>
        </xdr:cNvPr>
        <xdr:cNvPicPr>
          <a:picLocks noChangeAspect="1"/>
        </xdr:cNvPicPr>
      </xdr:nvPicPr>
      <xdr:blipFill>
        <a:blip xmlns:r="http://schemas.openxmlformats.org/officeDocument/2006/relationships" r:embed="rId1"/>
        <a:stretch>
          <a:fillRect/>
        </a:stretch>
      </xdr:blipFill>
      <xdr:spPr>
        <a:xfrm>
          <a:off x="5524499" y="1126672"/>
          <a:ext cx="2534004" cy="781159"/>
        </a:xfrm>
        <a:prstGeom prst="rect">
          <a:avLst/>
        </a:prstGeom>
        <a:ln>
          <a:solidFill>
            <a:sysClr val="windowText" lastClr="000000"/>
          </a:solidFill>
        </a:ln>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196850</xdr:colOff>
      <xdr:row>32</xdr:row>
      <xdr:rowOff>95250</xdr:rowOff>
    </xdr:from>
    <xdr:to>
      <xdr:col>5</xdr:col>
      <xdr:colOff>4907581</xdr:colOff>
      <xdr:row>65</xdr:row>
      <xdr:rowOff>129134</xdr:rowOff>
    </xdr:to>
    <xdr:pic>
      <xdr:nvPicPr>
        <xdr:cNvPr id="2" name="Pilt 5">
          <a:extLst>
            <a:ext uri="{FF2B5EF4-FFF2-40B4-BE49-F238E27FC236}">
              <a16:creationId xmlns:a16="http://schemas.microsoft.com/office/drawing/2014/main" id="{87AA8F3B-0B8E-4CF0-A0F9-8ECCD25BFE79}"/>
            </a:ext>
          </a:extLst>
        </xdr:cNvPr>
        <xdr:cNvPicPr>
          <a:picLocks noChangeAspect="1"/>
        </xdr:cNvPicPr>
      </xdr:nvPicPr>
      <xdr:blipFill>
        <a:blip xmlns:r="http://schemas.openxmlformats.org/officeDocument/2006/relationships" r:embed="rId1"/>
        <a:stretch>
          <a:fillRect/>
        </a:stretch>
      </xdr:blipFill>
      <xdr:spPr>
        <a:xfrm>
          <a:off x="196850" y="6051550"/>
          <a:ext cx="7255895" cy="6430287"/>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absolute">
    <xdr:from>
      <xdr:col>5</xdr:col>
      <xdr:colOff>226786</xdr:colOff>
      <xdr:row>34</xdr:row>
      <xdr:rowOff>149678</xdr:rowOff>
    </xdr:from>
    <xdr:to>
      <xdr:col>6</xdr:col>
      <xdr:colOff>1238250</xdr:colOff>
      <xdr:row>65</xdr:row>
      <xdr:rowOff>177800</xdr:rowOff>
    </xdr:to>
    <mc:AlternateContent xmlns:mc="http://schemas.openxmlformats.org/markup-compatibility/2006" xmlns:sle15="http://schemas.microsoft.com/office/drawing/2012/slicer">
      <mc:Choice Requires="sle15">
        <xdr:graphicFrame macro="">
          <xdr:nvGraphicFramePr>
            <xdr:cNvPr id="2" name="Ametinimetus">
              <a:extLst>
                <a:ext uri="{FF2B5EF4-FFF2-40B4-BE49-F238E27FC236}">
                  <a16:creationId xmlns:a16="http://schemas.microsoft.com/office/drawing/2014/main" id="{84892ED2-26DB-46F2-95A5-546CFD842EDF}"/>
                </a:ext>
              </a:extLst>
            </xdr:cNvPr>
            <xdr:cNvGraphicFramePr/>
          </xdr:nvGraphicFramePr>
          <xdr:xfrm>
            <a:off x="0" y="0"/>
            <a:ext cx="0" cy="0"/>
          </xdr:xfrm>
          <a:graphic>
            <a:graphicData uri="http://schemas.microsoft.com/office/drawing/2010/slicer">
              <sle:slicer xmlns:sle="http://schemas.microsoft.com/office/drawing/2010/slicer" name="Ametinimetus"/>
            </a:graphicData>
          </a:graphic>
        </xdr:graphicFrame>
      </mc:Choice>
      <mc:Fallback xmlns="">
        <xdr:sp macro="" textlink="">
          <xdr:nvSpPr>
            <xdr:cNvPr id="0" name=""/>
            <xdr:cNvSpPr>
              <a:spLocks noTextEdit="1"/>
            </xdr:cNvSpPr>
          </xdr:nvSpPr>
          <xdr:spPr>
            <a:xfrm>
              <a:off x="6652986" y="6842578"/>
              <a:ext cx="2198914" cy="6130472"/>
            </a:xfrm>
            <a:prstGeom prst="rect">
              <a:avLst/>
            </a:prstGeom>
            <a:solidFill>
              <a:prstClr val="white"/>
            </a:solidFill>
            <a:ln w="1">
              <a:solidFill>
                <a:prstClr val="green"/>
              </a:solidFill>
            </a:ln>
          </xdr:spPr>
          <xdr:txBody>
            <a:bodyPr vertOverflow="clip" horzOverflow="clip"/>
            <a:lstStyle/>
            <a:p>
              <a:r>
                <a:rPr lang="et-EE"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3</xdr:col>
      <xdr:colOff>531586</xdr:colOff>
      <xdr:row>34</xdr:row>
      <xdr:rowOff>140605</xdr:rowOff>
    </xdr:from>
    <xdr:to>
      <xdr:col>4</xdr:col>
      <xdr:colOff>1092200</xdr:colOff>
      <xdr:row>56</xdr:row>
      <xdr:rowOff>22678</xdr:rowOff>
    </xdr:to>
    <mc:AlternateContent xmlns:mc="http://schemas.openxmlformats.org/markup-compatibility/2006" xmlns:sle15="http://schemas.microsoft.com/office/drawing/2012/slicer">
      <mc:Choice Requires="sle15">
        <xdr:graphicFrame macro="">
          <xdr:nvGraphicFramePr>
            <xdr:cNvPr id="3" name="Osakond">
              <a:extLst>
                <a:ext uri="{FF2B5EF4-FFF2-40B4-BE49-F238E27FC236}">
                  <a16:creationId xmlns:a16="http://schemas.microsoft.com/office/drawing/2014/main" id="{76D79392-1A71-4F1A-A7EF-25E55DD6369E}"/>
                </a:ext>
              </a:extLst>
            </xdr:cNvPr>
            <xdr:cNvGraphicFramePr/>
          </xdr:nvGraphicFramePr>
          <xdr:xfrm>
            <a:off x="0" y="0"/>
            <a:ext cx="0" cy="0"/>
          </xdr:xfrm>
          <a:graphic>
            <a:graphicData uri="http://schemas.microsoft.com/office/drawing/2010/slicer">
              <sle:slicer xmlns:sle="http://schemas.microsoft.com/office/drawing/2010/slicer" name="Osakond"/>
            </a:graphicData>
          </a:graphic>
        </xdr:graphicFrame>
      </mc:Choice>
      <mc:Fallback xmlns="">
        <xdr:sp macro="" textlink="">
          <xdr:nvSpPr>
            <xdr:cNvPr id="0" name=""/>
            <xdr:cNvSpPr>
              <a:spLocks noTextEdit="1"/>
            </xdr:cNvSpPr>
          </xdr:nvSpPr>
          <xdr:spPr>
            <a:xfrm>
              <a:off x="4640036" y="6833505"/>
              <a:ext cx="1608364" cy="4212773"/>
            </a:xfrm>
            <a:prstGeom prst="rect">
              <a:avLst/>
            </a:prstGeom>
            <a:solidFill>
              <a:prstClr val="white"/>
            </a:solidFill>
            <a:ln w="1">
              <a:solidFill>
                <a:prstClr val="green"/>
              </a:solidFill>
            </a:ln>
          </xdr:spPr>
          <xdr:txBody>
            <a:bodyPr vertOverflow="clip" horzOverflow="clip"/>
            <a:lstStyle/>
            <a:p>
              <a:r>
                <a:rPr lang="et-EE"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154401</xdr:colOff>
      <xdr:row>15</xdr:row>
      <xdr:rowOff>78841</xdr:rowOff>
    </xdr:to>
    <xdr:pic>
      <xdr:nvPicPr>
        <xdr:cNvPr id="2" name="Picture 1">
          <a:extLst>
            <a:ext uri="{FF2B5EF4-FFF2-40B4-BE49-F238E27FC236}">
              <a16:creationId xmlns:a16="http://schemas.microsoft.com/office/drawing/2014/main" id="{30742A1E-754C-4720-8B48-6288ECEEAA65}"/>
            </a:ext>
          </a:extLst>
        </xdr:cNvPr>
        <xdr:cNvPicPr>
          <a:picLocks noChangeAspect="1"/>
        </xdr:cNvPicPr>
      </xdr:nvPicPr>
      <xdr:blipFill>
        <a:blip xmlns:r="http://schemas.openxmlformats.org/officeDocument/2006/relationships" r:embed="rId1"/>
        <a:stretch>
          <a:fillRect/>
        </a:stretch>
      </xdr:blipFill>
      <xdr:spPr>
        <a:xfrm>
          <a:off x="1" y="0"/>
          <a:ext cx="6250400" cy="2841091"/>
        </a:xfrm>
        <a:prstGeom prst="rect">
          <a:avLst/>
        </a:prstGeom>
      </xdr:spPr>
    </xdr:pic>
    <xdr:clientData/>
  </xdr:twoCellAnchor>
  <xdr:twoCellAnchor editAs="oneCell">
    <xdr:from>
      <xdr:col>0</xdr:col>
      <xdr:colOff>0</xdr:colOff>
      <xdr:row>15</xdr:row>
      <xdr:rowOff>44450</xdr:rowOff>
    </xdr:from>
    <xdr:to>
      <xdr:col>10</xdr:col>
      <xdr:colOff>102151</xdr:colOff>
      <xdr:row>27</xdr:row>
      <xdr:rowOff>61804</xdr:rowOff>
    </xdr:to>
    <xdr:pic>
      <xdr:nvPicPr>
        <xdr:cNvPr id="3" name="Picture 2">
          <a:extLst>
            <a:ext uri="{FF2B5EF4-FFF2-40B4-BE49-F238E27FC236}">
              <a16:creationId xmlns:a16="http://schemas.microsoft.com/office/drawing/2014/main" id="{FED1F118-B5E5-458A-8DC0-B4F45F2F8E31}"/>
            </a:ext>
          </a:extLst>
        </xdr:cNvPr>
        <xdr:cNvPicPr>
          <a:picLocks noChangeAspect="1"/>
        </xdr:cNvPicPr>
      </xdr:nvPicPr>
      <xdr:blipFill>
        <a:blip xmlns:r="http://schemas.openxmlformats.org/officeDocument/2006/relationships" r:embed="rId2"/>
        <a:stretch>
          <a:fillRect/>
        </a:stretch>
      </xdr:blipFill>
      <xdr:spPr>
        <a:xfrm>
          <a:off x="0" y="2806700"/>
          <a:ext cx="6198151" cy="2227154"/>
        </a:xfrm>
        <a:prstGeom prst="rect">
          <a:avLst/>
        </a:prstGeom>
      </xdr:spPr>
    </xdr:pic>
    <xdr:clientData/>
  </xdr:twoCellAnchor>
  <xdr:twoCellAnchor editAs="oneCell">
    <xdr:from>
      <xdr:col>0</xdr:col>
      <xdr:colOff>0</xdr:colOff>
      <xdr:row>27</xdr:row>
      <xdr:rowOff>0</xdr:rowOff>
    </xdr:from>
    <xdr:to>
      <xdr:col>10</xdr:col>
      <xdr:colOff>141338</xdr:colOff>
      <xdr:row>37</xdr:row>
      <xdr:rowOff>65623</xdr:rowOff>
    </xdr:to>
    <xdr:pic>
      <xdr:nvPicPr>
        <xdr:cNvPr id="4" name="Picture 3">
          <a:extLst>
            <a:ext uri="{FF2B5EF4-FFF2-40B4-BE49-F238E27FC236}">
              <a16:creationId xmlns:a16="http://schemas.microsoft.com/office/drawing/2014/main" id="{5065DA23-2D24-4A46-B6A7-123DC8D0341D}"/>
            </a:ext>
          </a:extLst>
        </xdr:cNvPr>
        <xdr:cNvPicPr>
          <a:picLocks noChangeAspect="1"/>
        </xdr:cNvPicPr>
      </xdr:nvPicPr>
      <xdr:blipFill>
        <a:blip xmlns:r="http://schemas.openxmlformats.org/officeDocument/2006/relationships" r:embed="rId3"/>
        <a:stretch>
          <a:fillRect/>
        </a:stretch>
      </xdr:blipFill>
      <xdr:spPr>
        <a:xfrm>
          <a:off x="0" y="4972050"/>
          <a:ext cx="6237338" cy="1907123"/>
        </a:xfrm>
        <a:prstGeom prst="rect">
          <a:avLst/>
        </a:prstGeom>
      </xdr:spPr>
    </xdr:pic>
    <xdr:clientData/>
  </xdr:twoCellAnchor>
  <xdr:twoCellAnchor editAs="oneCell">
    <xdr:from>
      <xdr:col>0</xdr:col>
      <xdr:colOff>0</xdr:colOff>
      <xdr:row>37</xdr:row>
      <xdr:rowOff>0</xdr:rowOff>
    </xdr:from>
    <xdr:to>
      <xdr:col>9</xdr:col>
      <xdr:colOff>574594</xdr:colOff>
      <xdr:row>49</xdr:row>
      <xdr:rowOff>89198</xdr:rowOff>
    </xdr:to>
    <xdr:pic>
      <xdr:nvPicPr>
        <xdr:cNvPr id="5" name="Picture 4">
          <a:extLst>
            <a:ext uri="{FF2B5EF4-FFF2-40B4-BE49-F238E27FC236}">
              <a16:creationId xmlns:a16="http://schemas.microsoft.com/office/drawing/2014/main" id="{19B97164-5BB2-4812-936A-D70762A8E947}"/>
            </a:ext>
          </a:extLst>
        </xdr:cNvPr>
        <xdr:cNvPicPr>
          <a:picLocks noChangeAspect="1"/>
        </xdr:cNvPicPr>
      </xdr:nvPicPr>
      <xdr:blipFill>
        <a:blip xmlns:r="http://schemas.openxmlformats.org/officeDocument/2006/relationships" r:embed="rId4"/>
        <a:stretch>
          <a:fillRect/>
        </a:stretch>
      </xdr:blipFill>
      <xdr:spPr>
        <a:xfrm>
          <a:off x="0" y="6813550"/>
          <a:ext cx="6060994" cy="2298998"/>
        </a:xfrm>
        <a:prstGeom prst="rect">
          <a:avLst/>
        </a:prstGeom>
      </xdr:spPr>
    </xdr:pic>
    <xdr:clientData/>
  </xdr:twoCellAnchor>
  <xdr:twoCellAnchor editAs="oneCell">
    <xdr:from>
      <xdr:col>0</xdr:col>
      <xdr:colOff>0</xdr:colOff>
      <xdr:row>49</xdr:row>
      <xdr:rowOff>6350</xdr:rowOff>
    </xdr:from>
    <xdr:to>
      <xdr:col>10</xdr:col>
      <xdr:colOff>291556</xdr:colOff>
      <xdr:row>62</xdr:row>
      <xdr:rowOff>153054</xdr:rowOff>
    </xdr:to>
    <xdr:pic>
      <xdr:nvPicPr>
        <xdr:cNvPr id="6" name="Picture 5">
          <a:extLst>
            <a:ext uri="{FF2B5EF4-FFF2-40B4-BE49-F238E27FC236}">
              <a16:creationId xmlns:a16="http://schemas.microsoft.com/office/drawing/2014/main" id="{33E4DF4F-9816-44DA-B564-3295DFBF2623}"/>
            </a:ext>
          </a:extLst>
        </xdr:cNvPr>
        <xdr:cNvPicPr>
          <a:picLocks noChangeAspect="1"/>
        </xdr:cNvPicPr>
      </xdr:nvPicPr>
      <xdr:blipFill>
        <a:blip xmlns:r="http://schemas.openxmlformats.org/officeDocument/2006/relationships" r:embed="rId5"/>
        <a:stretch>
          <a:fillRect/>
        </a:stretch>
      </xdr:blipFill>
      <xdr:spPr>
        <a:xfrm>
          <a:off x="0" y="9029700"/>
          <a:ext cx="6387556" cy="2540654"/>
        </a:xfrm>
        <a:prstGeom prst="rect">
          <a:avLst/>
        </a:prstGeom>
      </xdr:spPr>
    </xdr:pic>
    <xdr:clientData/>
  </xdr:twoCellAnchor>
  <xdr:twoCellAnchor editAs="oneCell">
    <xdr:from>
      <xdr:col>0</xdr:col>
      <xdr:colOff>0</xdr:colOff>
      <xdr:row>62</xdr:row>
      <xdr:rowOff>19050</xdr:rowOff>
    </xdr:from>
    <xdr:to>
      <xdr:col>10</xdr:col>
      <xdr:colOff>311150</xdr:colOff>
      <xdr:row>73</xdr:row>
      <xdr:rowOff>142179</xdr:rowOff>
    </xdr:to>
    <xdr:pic>
      <xdr:nvPicPr>
        <xdr:cNvPr id="7" name="Picture 6">
          <a:extLst>
            <a:ext uri="{FF2B5EF4-FFF2-40B4-BE49-F238E27FC236}">
              <a16:creationId xmlns:a16="http://schemas.microsoft.com/office/drawing/2014/main" id="{1B146B4E-5ACD-4337-A2D5-0A54F23B1376}"/>
            </a:ext>
          </a:extLst>
        </xdr:cNvPr>
        <xdr:cNvPicPr>
          <a:picLocks noChangeAspect="1"/>
        </xdr:cNvPicPr>
      </xdr:nvPicPr>
      <xdr:blipFill>
        <a:blip xmlns:r="http://schemas.openxmlformats.org/officeDocument/2006/relationships" r:embed="rId6"/>
        <a:stretch>
          <a:fillRect/>
        </a:stretch>
      </xdr:blipFill>
      <xdr:spPr>
        <a:xfrm>
          <a:off x="0" y="11436350"/>
          <a:ext cx="6407150" cy="2148779"/>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119872</xdr:colOff>
      <xdr:row>1</xdr:row>
      <xdr:rowOff>108858</xdr:rowOff>
    </xdr:from>
    <xdr:to>
      <xdr:col>1</xdr:col>
      <xdr:colOff>206958</xdr:colOff>
      <xdr:row>4</xdr:row>
      <xdr:rowOff>174173</xdr:rowOff>
    </xdr:to>
    <xdr:pic>
      <xdr:nvPicPr>
        <xdr:cNvPr id="2" name="Pilt 1">
          <a:extLst>
            <a:ext uri="{FF2B5EF4-FFF2-40B4-BE49-F238E27FC236}">
              <a16:creationId xmlns:a16="http://schemas.microsoft.com/office/drawing/2014/main" id="{BE9B1286-C1D5-8557-B3F0-1AABCCF4F62B}"/>
            </a:ext>
          </a:extLst>
        </xdr:cNvPr>
        <xdr:cNvPicPr>
          <a:picLocks noChangeAspect="1"/>
        </xdr:cNvPicPr>
      </xdr:nvPicPr>
      <xdr:blipFill>
        <a:blip xmlns:r="http://schemas.openxmlformats.org/officeDocument/2006/relationships" r:embed="rId1"/>
        <a:stretch>
          <a:fillRect/>
        </a:stretch>
      </xdr:blipFill>
      <xdr:spPr>
        <a:xfrm>
          <a:off x="119872" y="304801"/>
          <a:ext cx="696686" cy="653143"/>
        </a:xfrm>
        <a:prstGeom prst="rect">
          <a:avLst/>
        </a:prstGeom>
      </xdr:spPr>
    </xdr:pic>
    <xdr:clientData/>
  </xdr:twoCellAnchor>
  <xdr:twoCellAnchor editAs="oneCell">
    <xdr:from>
      <xdr:col>8</xdr:col>
      <xdr:colOff>160218</xdr:colOff>
      <xdr:row>13</xdr:row>
      <xdr:rowOff>87087</xdr:rowOff>
    </xdr:from>
    <xdr:to>
      <xdr:col>13</xdr:col>
      <xdr:colOff>39709</xdr:colOff>
      <xdr:row>17</xdr:row>
      <xdr:rowOff>162207</xdr:rowOff>
    </xdr:to>
    <xdr:pic>
      <xdr:nvPicPr>
        <xdr:cNvPr id="3" name="Pilt 2">
          <a:extLst>
            <a:ext uri="{FF2B5EF4-FFF2-40B4-BE49-F238E27FC236}">
              <a16:creationId xmlns:a16="http://schemas.microsoft.com/office/drawing/2014/main" id="{693CA638-4788-3ECD-939C-D2B952A29A62}"/>
            </a:ext>
          </a:extLst>
        </xdr:cNvPr>
        <xdr:cNvPicPr>
          <a:picLocks noChangeAspect="1"/>
        </xdr:cNvPicPr>
      </xdr:nvPicPr>
      <xdr:blipFill>
        <a:blip xmlns:r="http://schemas.openxmlformats.org/officeDocument/2006/relationships" r:embed="rId2"/>
        <a:stretch>
          <a:fillRect/>
        </a:stretch>
      </xdr:blipFill>
      <xdr:spPr>
        <a:xfrm>
          <a:off x="6773289" y="2634344"/>
          <a:ext cx="2927491" cy="858892"/>
        </a:xfrm>
        <a:prstGeom prst="rect">
          <a:avLst/>
        </a:prstGeom>
        <a:ln>
          <a:solidFill>
            <a:sysClr val="windowText" lastClr="000000"/>
          </a:solidFill>
        </a:ln>
      </xdr:spPr>
    </xdr:pic>
    <xdr:clientData/>
  </xdr:twoCellAnchor>
  <xdr:twoCellAnchor editAs="oneCell">
    <xdr:from>
      <xdr:col>8</xdr:col>
      <xdr:colOff>195942</xdr:colOff>
      <xdr:row>18</xdr:row>
      <xdr:rowOff>116589</xdr:rowOff>
    </xdr:from>
    <xdr:to>
      <xdr:col>10</xdr:col>
      <xdr:colOff>438535</xdr:colOff>
      <xdr:row>23</xdr:row>
      <xdr:rowOff>185333</xdr:rowOff>
    </xdr:to>
    <xdr:pic>
      <xdr:nvPicPr>
        <xdr:cNvPr id="4" name="Pilt 3">
          <a:extLst>
            <a:ext uri="{FF2B5EF4-FFF2-40B4-BE49-F238E27FC236}">
              <a16:creationId xmlns:a16="http://schemas.microsoft.com/office/drawing/2014/main" id="{37AEAE1A-8117-5EFB-64FB-CDA6D8AC882F}"/>
            </a:ext>
          </a:extLst>
        </xdr:cNvPr>
        <xdr:cNvPicPr>
          <a:picLocks noChangeAspect="1"/>
        </xdr:cNvPicPr>
      </xdr:nvPicPr>
      <xdr:blipFill>
        <a:blip xmlns:r="http://schemas.openxmlformats.org/officeDocument/2006/relationships" r:embed="rId3"/>
        <a:stretch>
          <a:fillRect/>
        </a:stretch>
      </xdr:blipFill>
      <xdr:spPr>
        <a:xfrm>
          <a:off x="6809013" y="3643560"/>
          <a:ext cx="1461793" cy="1048459"/>
        </a:xfrm>
        <a:prstGeom prst="rect">
          <a:avLst/>
        </a:prstGeom>
        <a:ln>
          <a:solidFill>
            <a:sysClr val="windowText" lastClr="000000"/>
          </a:solidFill>
        </a:ln>
      </xdr:spPr>
    </xdr:pic>
    <xdr:clientData/>
  </xdr:twoCellAnchor>
  <xdr:twoCellAnchor editAs="oneCell">
    <xdr:from>
      <xdr:col>9</xdr:col>
      <xdr:colOff>168728</xdr:colOff>
      <xdr:row>26</xdr:row>
      <xdr:rowOff>9794</xdr:rowOff>
    </xdr:from>
    <xdr:to>
      <xdr:col>11</xdr:col>
      <xdr:colOff>524245</xdr:colOff>
      <xdr:row>31</xdr:row>
      <xdr:rowOff>136332</xdr:rowOff>
    </xdr:to>
    <xdr:pic>
      <xdr:nvPicPr>
        <xdr:cNvPr id="5" name="Pilt 4">
          <a:extLst>
            <a:ext uri="{FF2B5EF4-FFF2-40B4-BE49-F238E27FC236}">
              <a16:creationId xmlns:a16="http://schemas.microsoft.com/office/drawing/2014/main" id="{01CABAAB-BA2A-8873-57FF-E0D740B9B65D}"/>
            </a:ext>
          </a:extLst>
        </xdr:cNvPr>
        <xdr:cNvPicPr>
          <a:picLocks noChangeAspect="1"/>
        </xdr:cNvPicPr>
      </xdr:nvPicPr>
      <xdr:blipFill>
        <a:blip xmlns:r="http://schemas.openxmlformats.org/officeDocument/2006/relationships" r:embed="rId4"/>
        <a:stretch>
          <a:fillRect/>
        </a:stretch>
      </xdr:blipFill>
      <xdr:spPr>
        <a:xfrm>
          <a:off x="7995557" y="5104308"/>
          <a:ext cx="1574717" cy="1106253"/>
        </a:xfrm>
        <a:prstGeom prst="rect">
          <a:avLst/>
        </a:prstGeom>
        <a:ln>
          <a:solidFill>
            <a:sysClr val="windowText" lastClr="000000"/>
          </a:solidFill>
        </a:ln>
      </xdr:spPr>
    </xdr:pic>
    <xdr:clientData/>
  </xdr:twoCellAnchor>
  <xdr:twoCellAnchor editAs="oneCell">
    <xdr:from>
      <xdr:col>5</xdr:col>
      <xdr:colOff>277585</xdr:colOff>
      <xdr:row>37</xdr:row>
      <xdr:rowOff>55610</xdr:rowOff>
    </xdr:from>
    <xdr:to>
      <xdr:col>11</xdr:col>
      <xdr:colOff>433072</xdr:colOff>
      <xdr:row>44</xdr:row>
      <xdr:rowOff>5905</xdr:rowOff>
    </xdr:to>
    <xdr:pic>
      <xdr:nvPicPr>
        <xdr:cNvPr id="7" name="Pilt 6">
          <a:extLst>
            <a:ext uri="{FF2B5EF4-FFF2-40B4-BE49-F238E27FC236}">
              <a16:creationId xmlns:a16="http://schemas.microsoft.com/office/drawing/2014/main" id="{C5F540E3-E8FC-9991-60BA-AF0406726AEA}"/>
            </a:ext>
          </a:extLst>
        </xdr:cNvPr>
        <xdr:cNvPicPr>
          <a:picLocks noChangeAspect="1"/>
        </xdr:cNvPicPr>
      </xdr:nvPicPr>
      <xdr:blipFill>
        <a:blip xmlns:r="http://schemas.openxmlformats.org/officeDocument/2006/relationships" r:embed="rId5"/>
        <a:stretch>
          <a:fillRect/>
        </a:stretch>
      </xdr:blipFill>
      <xdr:spPr>
        <a:xfrm>
          <a:off x="5290456" y="7305496"/>
          <a:ext cx="4934316" cy="1321895"/>
        </a:xfrm>
        <a:prstGeom prst="rect">
          <a:avLst/>
        </a:prstGeom>
        <a:ln>
          <a:solidFill>
            <a:sysClr val="windowText" lastClr="000000"/>
          </a:solidFill>
        </a:ln>
      </xdr:spPr>
    </xdr:pic>
    <xdr:clientData/>
  </xdr:twoCellAnchor>
  <xdr:twoCellAnchor editAs="oneCell">
    <xdr:from>
      <xdr:col>6</xdr:col>
      <xdr:colOff>172350</xdr:colOff>
      <xdr:row>7</xdr:row>
      <xdr:rowOff>21772</xdr:rowOff>
    </xdr:from>
    <xdr:to>
      <xdr:col>9</xdr:col>
      <xdr:colOff>277086</xdr:colOff>
      <xdr:row>12</xdr:row>
      <xdr:rowOff>110520</xdr:rowOff>
    </xdr:to>
    <xdr:pic>
      <xdr:nvPicPr>
        <xdr:cNvPr id="8" name="Pilt 7">
          <a:extLst>
            <a:ext uri="{FF2B5EF4-FFF2-40B4-BE49-F238E27FC236}">
              <a16:creationId xmlns:a16="http://schemas.microsoft.com/office/drawing/2014/main" id="{8BC1C5A9-BB63-4CF9-DBAC-858A0766DF3F}"/>
            </a:ext>
          </a:extLst>
        </xdr:cNvPr>
        <xdr:cNvPicPr>
          <a:picLocks noChangeAspect="1"/>
        </xdr:cNvPicPr>
      </xdr:nvPicPr>
      <xdr:blipFill>
        <a:blip xmlns:r="http://schemas.openxmlformats.org/officeDocument/2006/relationships" r:embed="rId6"/>
        <a:stretch>
          <a:fillRect/>
        </a:stretch>
      </xdr:blipFill>
      <xdr:spPr>
        <a:xfrm>
          <a:off x="5794821" y="1393372"/>
          <a:ext cx="3054765" cy="1068462"/>
        </a:xfrm>
        <a:prstGeom prst="rect">
          <a:avLst/>
        </a:prstGeom>
        <a:ln>
          <a:solidFill>
            <a:sysClr val="windowText" lastClr="000000"/>
          </a:solidFill>
        </a:ln>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11</xdr:col>
      <xdr:colOff>1036320</xdr:colOff>
      <xdr:row>4</xdr:row>
      <xdr:rowOff>99060</xdr:rowOff>
    </xdr:from>
    <xdr:to>
      <xdr:col>14</xdr:col>
      <xdr:colOff>414290</xdr:colOff>
      <xdr:row>9</xdr:row>
      <xdr:rowOff>168577</xdr:rowOff>
    </xdr:to>
    <xdr:pic>
      <xdr:nvPicPr>
        <xdr:cNvPr id="2" name="Pilt 1">
          <a:extLst>
            <a:ext uri="{FF2B5EF4-FFF2-40B4-BE49-F238E27FC236}">
              <a16:creationId xmlns:a16="http://schemas.microsoft.com/office/drawing/2014/main" id="{A51AC0A9-2C56-6ACF-D59B-B50F08633429}"/>
            </a:ext>
          </a:extLst>
        </xdr:cNvPr>
        <xdr:cNvPicPr>
          <a:picLocks noChangeAspect="1"/>
        </xdr:cNvPicPr>
      </xdr:nvPicPr>
      <xdr:blipFill>
        <a:blip xmlns:r="http://schemas.openxmlformats.org/officeDocument/2006/relationships" r:embed="rId1"/>
        <a:stretch>
          <a:fillRect/>
        </a:stretch>
      </xdr:blipFill>
      <xdr:spPr>
        <a:xfrm>
          <a:off x="8100060" y="891540"/>
          <a:ext cx="3180350" cy="106011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15</xdr:col>
      <xdr:colOff>362906</xdr:colOff>
      <xdr:row>8</xdr:row>
      <xdr:rowOff>167640</xdr:rowOff>
    </xdr:from>
    <xdr:to>
      <xdr:col>18</xdr:col>
      <xdr:colOff>335791</xdr:colOff>
      <xdr:row>16</xdr:row>
      <xdr:rowOff>135695</xdr:rowOff>
    </xdr:to>
    <xdr:pic>
      <xdr:nvPicPr>
        <xdr:cNvPr id="3" name="Pilt 2">
          <a:extLst>
            <a:ext uri="{FF2B5EF4-FFF2-40B4-BE49-F238E27FC236}">
              <a16:creationId xmlns:a16="http://schemas.microsoft.com/office/drawing/2014/main" id="{7E83ED5D-30F1-A4E1-4D24-990D97647A2D}"/>
            </a:ext>
          </a:extLst>
        </xdr:cNvPr>
        <xdr:cNvPicPr>
          <a:picLocks noChangeAspect="1"/>
        </xdr:cNvPicPr>
      </xdr:nvPicPr>
      <xdr:blipFill>
        <a:blip xmlns:r="http://schemas.openxmlformats.org/officeDocument/2006/relationships" r:embed="rId2"/>
        <a:stretch>
          <a:fillRect/>
        </a:stretch>
      </xdr:blipFill>
      <xdr:spPr>
        <a:xfrm>
          <a:off x="12044366" y="1752600"/>
          <a:ext cx="1801685" cy="155301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10</xdr:col>
      <xdr:colOff>137160</xdr:colOff>
      <xdr:row>15</xdr:row>
      <xdr:rowOff>29800</xdr:rowOff>
    </xdr:from>
    <xdr:to>
      <xdr:col>14</xdr:col>
      <xdr:colOff>100251</xdr:colOff>
      <xdr:row>24</xdr:row>
      <xdr:rowOff>84309</xdr:rowOff>
    </xdr:to>
    <xdr:pic>
      <xdr:nvPicPr>
        <xdr:cNvPr id="4" name="Pilt 3">
          <a:extLst>
            <a:ext uri="{FF2B5EF4-FFF2-40B4-BE49-F238E27FC236}">
              <a16:creationId xmlns:a16="http://schemas.microsoft.com/office/drawing/2014/main" id="{A20F0FE5-13F7-CC73-3770-1EB5695D64D8}"/>
            </a:ext>
          </a:extLst>
        </xdr:cNvPr>
        <xdr:cNvPicPr>
          <a:picLocks noChangeAspect="1"/>
        </xdr:cNvPicPr>
      </xdr:nvPicPr>
      <xdr:blipFill>
        <a:blip xmlns:r="http://schemas.openxmlformats.org/officeDocument/2006/relationships" r:embed="rId3"/>
        <a:stretch>
          <a:fillRect/>
        </a:stretch>
      </xdr:blipFill>
      <xdr:spPr>
        <a:xfrm>
          <a:off x="6614160" y="3001600"/>
          <a:ext cx="4474131" cy="183758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9</xdr:col>
      <xdr:colOff>495300</xdr:colOff>
      <xdr:row>25</xdr:row>
      <xdr:rowOff>175589</xdr:rowOff>
    </xdr:from>
    <xdr:to>
      <xdr:col>16</xdr:col>
      <xdr:colOff>371296</xdr:colOff>
      <xdr:row>36</xdr:row>
      <xdr:rowOff>19611</xdr:rowOff>
    </xdr:to>
    <xdr:pic>
      <xdr:nvPicPr>
        <xdr:cNvPr id="5" name="Pilt 4">
          <a:extLst>
            <a:ext uri="{FF2B5EF4-FFF2-40B4-BE49-F238E27FC236}">
              <a16:creationId xmlns:a16="http://schemas.microsoft.com/office/drawing/2014/main" id="{55446C60-C5AF-16D0-605F-6F5995547D88}"/>
            </a:ext>
          </a:extLst>
        </xdr:cNvPr>
        <xdr:cNvPicPr>
          <a:picLocks noChangeAspect="1"/>
        </xdr:cNvPicPr>
      </xdr:nvPicPr>
      <xdr:blipFill>
        <a:blip xmlns:r="http://schemas.openxmlformats.org/officeDocument/2006/relationships" r:embed="rId4"/>
        <a:stretch>
          <a:fillRect/>
        </a:stretch>
      </xdr:blipFill>
      <xdr:spPr>
        <a:xfrm>
          <a:off x="6172200" y="5128589"/>
          <a:ext cx="6223456" cy="202334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10</xdr:col>
      <xdr:colOff>845820</xdr:colOff>
      <xdr:row>37</xdr:row>
      <xdr:rowOff>6598</xdr:rowOff>
    </xdr:from>
    <xdr:to>
      <xdr:col>14</xdr:col>
      <xdr:colOff>384193</xdr:colOff>
      <xdr:row>46</xdr:row>
      <xdr:rowOff>107260</xdr:rowOff>
    </xdr:to>
    <xdr:pic>
      <xdr:nvPicPr>
        <xdr:cNvPr id="6" name="Pilt 5">
          <a:extLst>
            <a:ext uri="{FF2B5EF4-FFF2-40B4-BE49-F238E27FC236}">
              <a16:creationId xmlns:a16="http://schemas.microsoft.com/office/drawing/2014/main" id="{CD52FEF6-45C8-7397-8EEC-1D196AB8D442}"/>
            </a:ext>
          </a:extLst>
        </xdr:cNvPr>
        <xdr:cNvPicPr>
          <a:picLocks noChangeAspect="1"/>
        </xdr:cNvPicPr>
      </xdr:nvPicPr>
      <xdr:blipFill>
        <a:blip xmlns:r="http://schemas.openxmlformats.org/officeDocument/2006/relationships" r:embed="rId5"/>
        <a:stretch>
          <a:fillRect/>
        </a:stretch>
      </xdr:blipFill>
      <xdr:spPr>
        <a:xfrm>
          <a:off x="7200900" y="7337038"/>
          <a:ext cx="4186573" cy="188374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19</xdr:col>
      <xdr:colOff>295630</xdr:colOff>
      <xdr:row>37</xdr:row>
      <xdr:rowOff>152400</xdr:rowOff>
    </xdr:from>
    <xdr:to>
      <xdr:col>23</xdr:col>
      <xdr:colOff>160020</xdr:colOff>
      <xdr:row>45</xdr:row>
      <xdr:rowOff>100597</xdr:rowOff>
    </xdr:to>
    <xdr:pic>
      <xdr:nvPicPr>
        <xdr:cNvPr id="7" name="Pilt 6">
          <a:extLst>
            <a:ext uri="{FF2B5EF4-FFF2-40B4-BE49-F238E27FC236}">
              <a16:creationId xmlns:a16="http://schemas.microsoft.com/office/drawing/2014/main" id="{C862A987-9486-BD01-816E-59A5BA01FC10}"/>
            </a:ext>
          </a:extLst>
        </xdr:cNvPr>
        <xdr:cNvPicPr>
          <a:picLocks noChangeAspect="1"/>
        </xdr:cNvPicPr>
      </xdr:nvPicPr>
      <xdr:blipFill>
        <a:blip xmlns:r="http://schemas.openxmlformats.org/officeDocument/2006/relationships" r:embed="rId6"/>
        <a:stretch>
          <a:fillRect/>
        </a:stretch>
      </xdr:blipFill>
      <xdr:spPr>
        <a:xfrm>
          <a:off x="13965910" y="7482840"/>
          <a:ext cx="2302790" cy="153315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10</xdr:col>
      <xdr:colOff>1280160</xdr:colOff>
      <xdr:row>47</xdr:row>
      <xdr:rowOff>125631</xdr:rowOff>
    </xdr:from>
    <xdr:to>
      <xdr:col>18</xdr:col>
      <xdr:colOff>553989</xdr:colOff>
      <xdr:row>59</xdr:row>
      <xdr:rowOff>786</xdr:rowOff>
    </xdr:to>
    <xdr:pic>
      <xdr:nvPicPr>
        <xdr:cNvPr id="8" name="Pilt 7">
          <a:extLst>
            <a:ext uri="{FF2B5EF4-FFF2-40B4-BE49-F238E27FC236}">
              <a16:creationId xmlns:a16="http://schemas.microsoft.com/office/drawing/2014/main" id="{1677FC3E-2B54-266B-792F-5B7BB0BFBF41}"/>
            </a:ext>
          </a:extLst>
        </xdr:cNvPr>
        <xdr:cNvPicPr>
          <a:picLocks noChangeAspect="1"/>
        </xdr:cNvPicPr>
      </xdr:nvPicPr>
      <xdr:blipFill>
        <a:blip xmlns:r="http://schemas.openxmlformats.org/officeDocument/2006/relationships" r:embed="rId7"/>
        <a:stretch>
          <a:fillRect/>
        </a:stretch>
      </xdr:blipFill>
      <xdr:spPr>
        <a:xfrm>
          <a:off x="7635240" y="9437271"/>
          <a:ext cx="6733809" cy="225041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381000</xdr:colOff>
      <xdr:row>60</xdr:row>
      <xdr:rowOff>99060</xdr:rowOff>
    </xdr:from>
    <xdr:to>
      <xdr:col>11</xdr:col>
      <xdr:colOff>1618357</xdr:colOff>
      <xdr:row>70</xdr:row>
      <xdr:rowOff>154859</xdr:rowOff>
    </xdr:to>
    <xdr:pic>
      <xdr:nvPicPr>
        <xdr:cNvPr id="9" name="Pilt 8">
          <a:extLst>
            <a:ext uri="{FF2B5EF4-FFF2-40B4-BE49-F238E27FC236}">
              <a16:creationId xmlns:a16="http://schemas.microsoft.com/office/drawing/2014/main" id="{D03934B6-1DD2-3137-B194-69EFAB314CCA}"/>
            </a:ext>
          </a:extLst>
        </xdr:cNvPr>
        <xdr:cNvPicPr>
          <a:picLocks noChangeAspect="1"/>
        </xdr:cNvPicPr>
      </xdr:nvPicPr>
      <xdr:blipFill>
        <a:blip xmlns:r="http://schemas.openxmlformats.org/officeDocument/2006/relationships" r:embed="rId8"/>
        <a:stretch>
          <a:fillRect/>
        </a:stretch>
      </xdr:blipFill>
      <xdr:spPr>
        <a:xfrm>
          <a:off x="5448300" y="11986260"/>
          <a:ext cx="3233797" cy="203699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12</xdr:col>
      <xdr:colOff>129541</xdr:colOff>
      <xdr:row>67</xdr:row>
      <xdr:rowOff>96890</xdr:rowOff>
    </xdr:from>
    <xdr:to>
      <xdr:col>18</xdr:col>
      <xdr:colOff>236221</xdr:colOff>
      <xdr:row>73</xdr:row>
      <xdr:rowOff>466</xdr:rowOff>
    </xdr:to>
    <xdr:pic>
      <xdr:nvPicPr>
        <xdr:cNvPr id="10" name="Pilt 9">
          <a:extLst>
            <a:ext uri="{FF2B5EF4-FFF2-40B4-BE49-F238E27FC236}">
              <a16:creationId xmlns:a16="http://schemas.microsoft.com/office/drawing/2014/main" id="{16E8C09B-E75F-8610-E512-8A15031009E4}"/>
            </a:ext>
          </a:extLst>
        </xdr:cNvPr>
        <xdr:cNvPicPr>
          <a:picLocks noChangeAspect="1"/>
        </xdr:cNvPicPr>
      </xdr:nvPicPr>
      <xdr:blipFill>
        <a:blip xmlns:r="http://schemas.openxmlformats.org/officeDocument/2006/relationships" r:embed="rId9"/>
        <a:stretch>
          <a:fillRect/>
        </a:stretch>
      </xdr:blipFill>
      <xdr:spPr>
        <a:xfrm>
          <a:off x="9052561" y="13370930"/>
          <a:ext cx="4427220" cy="109011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16</xdr:col>
      <xdr:colOff>205740</xdr:colOff>
      <xdr:row>60</xdr:row>
      <xdr:rowOff>7620</xdr:rowOff>
    </xdr:from>
    <xdr:to>
      <xdr:col>21</xdr:col>
      <xdr:colOff>365759</xdr:colOff>
      <xdr:row>66</xdr:row>
      <xdr:rowOff>12245</xdr:rowOff>
    </xdr:to>
    <xdr:pic>
      <xdr:nvPicPr>
        <xdr:cNvPr id="11" name="Pilt 10">
          <a:extLst>
            <a:ext uri="{FF2B5EF4-FFF2-40B4-BE49-F238E27FC236}">
              <a16:creationId xmlns:a16="http://schemas.microsoft.com/office/drawing/2014/main" id="{193D241B-4796-07A0-4D15-DCF04E6B8E3F}"/>
            </a:ext>
          </a:extLst>
        </xdr:cNvPr>
        <xdr:cNvPicPr>
          <a:picLocks noChangeAspect="1"/>
        </xdr:cNvPicPr>
      </xdr:nvPicPr>
      <xdr:blipFill>
        <a:blip xmlns:r="http://schemas.openxmlformats.org/officeDocument/2006/relationships" r:embed="rId10"/>
        <a:stretch>
          <a:fillRect/>
        </a:stretch>
      </xdr:blipFill>
      <xdr:spPr>
        <a:xfrm>
          <a:off x="12496800" y="11894820"/>
          <a:ext cx="3208019" cy="119334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9</xdr:col>
      <xdr:colOff>152400</xdr:colOff>
      <xdr:row>74</xdr:row>
      <xdr:rowOff>137160</xdr:rowOff>
    </xdr:from>
    <xdr:to>
      <xdr:col>14</xdr:col>
      <xdr:colOff>220334</xdr:colOff>
      <xdr:row>81</xdr:row>
      <xdr:rowOff>160370</xdr:rowOff>
    </xdr:to>
    <xdr:pic>
      <xdr:nvPicPr>
        <xdr:cNvPr id="12" name="Pilt 11">
          <a:extLst>
            <a:ext uri="{FF2B5EF4-FFF2-40B4-BE49-F238E27FC236}">
              <a16:creationId xmlns:a16="http://schemas.microsoft.com/office/drawing/2014/main" id="{8F99F637-09EF-8625-DD72-75B134FAF515}"/>
            </a:ext>
          </a:extLst>
        </xdr:cNvPr>
        <xdr:cNvPicPr>
          <a:picLocks noChangeAspect="1"/>
        </xdr:cNvPicPr>
      </xdr:nvPicPr>
      <xdr:blipFill>
        <a:blip xmlns:r="http://schemas.openxmlformats.org/officeDocument/2006/relationships" r:embed="rId11"/>
        <a:stretch>
          <a:fillRect/>
        </a:stretch>
      </xdr:blipFill>
      <xdr:spPr>
        <a:xfrm>
          <a:off x="5829300" y="14798040"/>
          <a:ext cx="5257154" cy="14100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14</xdr:col>
      <xdr:colOff>487680</xdr:colOff>
      <xdr:row>80</xdr:row>
      <xdr:rowOff>147088</xdr:rowOff>
    </xdr:from>
    <xdr:to>
      <xdr:col>21</xdr:col>
      <xdr:colOff>33690</xdr:colOff>
      <xdr:row>87</xdr:row>
      <xdr:rowOff>91440</xdr:rowOff>
    </xdr:to>
    <xdr:pic>
      <xdr:nvPicPr>
        <xdr:cNvPr id="13" name="Pilt 12">
          <a:extLst>
            <a:ext uri="{FF2B5EF4-FFF2-40B4-BE49-F238E27FC236}">
              <a16:creationId xmlns:a16="http://schemas.microsoft.com/office/drawing/2014/main" id="{7AF7DE0B-F69C-6196-5FC1-9C209160A438}"/>
            </a:ext>
          </a:extLst>
        </xdr:cNvPr>
        <xdr:cNvPicPr>
          <a:picLocks noChangeAspect="1"/>
        </xdr:cNvPicPr>
      </xdr:nvPicPr>
      <xdr:blipFill>
        <a:blip xmlns:r="http://schemas.openxmlformats.org/officeDocument/2006/relationships" r:embed="rId12"/>
        <a:stretch>
          <a:fillRect/>
        </a:stretch>
      </xdr:blipFill>
      <xdr:spPr>
        <a:xfrm>
          <a:off x="11353800" y="15996688"/>
          <a:ext cx="3752250" cy="133119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21</xdr:col>
      <xdr:colOff>251460</xdr:colOff>
      <xdr:row>73</xdr:row>
      <xdr:rowOff>167640</xdr:rowOff>
    </xdr:from>
    <xdr:to>
      <xdr:col>28</xdr:col>
      <xdr:colOff>60960</xdr:colOff>
      <xdr:row>85</xdr:row>
      <xdr:rowOff>167521</xdr:rowOff>
    </xdr:to>
    <xdr:pic>
      <xdr:nvPicPr>
        <xdr:cNvPr id="14" name="Pilt 13">
          <a:extLst>
            <a:ext uri="{FF2B5EF4-FFF2-40B4-BE49-F238E27FC236}">
              <a16:creationId xmlns:a16="http://schemas.microsoft.com/office/drawing/2014/main" id="{F2A3BA97-2BC9-9BF9-EDC4-AAC8DE4110BA}"/>
            </a:ext>
          </a:extLst>
        </xdr:cNvPr>
        <xdr:cNvPicPr>
          <a:picLocks noChangeAspect="1"/>
        </xdr:cNvPicPr>
      </xdr:nvPicPr>
      <xdr:blipFill>
        <a:blip xmlns:r="http://schemas.openxmlformats.org/officeDocument/2006/relationships" r:embed="rId13"/>
        <a:stretch>
          <a:fillRect/>
        </a:stretch>
      </xdr:blipFill>
      <xdr:spPr>
        <a:xfrm>
          <a:off x="15323820" y="14630400"/>
          <a:ext cx="4076700" cy="237732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304800</xdr:colOff>
      <xdr:row>6</xdr:row>
      <xdr:rowOff>64588</xdr:rowOff>
    </xdr:from>
    <xdr:to>
      <xdr:col>13</xdr:col>
      <xdr:colOff>376464</xdr:colOff>
      <xdr:row>14</xdr:row>
      <xdr:rowOff>65547</xdr:rowOff>
    </xdr:to>
    <xdr:pic>
      <xdr:nvPicPr>
        <xdr:cNvPr id="3" name="Pilt 2">
          <a:extLst>
            <a:ext uri="{FF2B5EF4-FFF2-40B4-BE49-F238E27FC236}">
              <a16:creationId xmlns:a16="http://schemas.microsoft.com/office/drawing/2014/main" id="{4F4E593A-23F1-2CB1-8B8F-1C1D73315D35}"/>
            </a:ext>
          </a:extLst>
        </xdr:cNvPr>
        <xdr:cNvPicPr>
          <a:picLocks noChangeAspect="1"/>
        </xdr:cNvPicPr>
      </xdr:nvPicPr>
      <xdr:blipFill>
        <a:blip xmlns:r="http://schemas.openxmlformats.org/officeDocument/2006/relationships" r:embed="rId1"/>
        <a:stretch>
          <a:fillRect/>
        </a:stretch>
      </xdr:blipFill>
      <xdr:spPr>
        <a:xfrm>
          <a:off x="2776764" y="1234802"/>
          <a:ext cx="5705021" cy="1561245"/>
        </a:xfrm>
        <a:prstGeom prst="rect">
          <a:avLst/>
        </a:prstGeom>
        <a:ln>
          <a:solidFill>
            <a:sysClr val="windowText" lastClr="000000"/>
          </a:solidFill>
        </a:ln>
      </xdr:spPr>
    </xdr:pic>
    <xdr:clientData/>
  </xdr:twoCellAnchor>
  <xdr:twoCellAnchor editAs="oneCell">
    <xdr:from>
      <xdr:col>4</xdr:col>
      <xdr:colOff>159477</xdr:colOff>
      <xdr:row>0</xdr:row>
      <xdr:rowOff>72572</xdr:rowOff>
    </xdr:from>
    <xdr:to>
      <xdr:col>5</xdr:col>
      <xdr:colOff>562430</xdr:colOff>
      <xdr:row>5</xdr:row>
      <xdr:rowOff>126878</xdr:rowOff>
    </xdr:to>
    <xdr:pic>
      <xdr:nvPicPr>
        <xdr:cNvPr id="5" name="Pilt 4">
          <a:extLst>
            <a:ext uri="{FF2B5EF4-FFF2-40B4-BE49-F238E27FC236}">
              <a16:creationId xmlns:a16="http://schemas.microsoft.com/office/drawing/2014/main" id="{002BB5B0-CED4-4132-74A0-B8507B32CE42}"/>
            </a:ext>
          </a:extLst>
        </xdr:cNvPr>
        <xdr:cNvPicPr>
          <a:picLocks noChangeAspect="1"/>
        </xdr:cNvPicPr>
      </xdr:nvPicPr>
      <xdr:blipFill>
        <a:blip xmlns:r="http://schemas.openxmlformats.org/officeDocument/2006/relationships" r:embed="rId2"/>
        <a:stretch>
          <a:fillRect/>
        </a:stretch>
      </xdr:blipFill>
      <xdr:spPr>
        <a:xfrm>
          <a:off x="2631441" y="72572"/>
          <a:ext cx="1115060" cy="1029485"/>
        </a:xfrm>
        <a:prstGeom prst="rect">
          <a:avLst/>
        </a:prstGeom>
        <a:ln>
          <a:solidFill>
            <a:sysClr val="windowText" lastClr="000000"/>
          </a:solid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184382</xdr:colOff>
      <xdr:row>6</xdr:row>
      <xdr:rowOff>70758</xdr:rowOff>
    </xdr:from>
    <xdr:to>
      <xdr:col>16</xdr:col>
      <xdr:colOff>145110</xdr:colOff>
      <xdr:row>23</xdr:row>
      <xdr:rowOff>17120</xdr:rowOff>
    </xdr:to>
    <xdr:grpSp>
      <xdr:nvGrpSpPr>
        <xdr:cNvPr id="5" name="Rühm 4">
          <a:extLst>
            <a:ext uri="{FF2B5EF4-FFF2-40B4-BE49-F238E27FC236}">
              <a16:creationId xmlns:a16="http://schemas.microsoft.com/office/drawing/2014/main" id="{26B7CCEB-2BC1-EF90-FBBC-B76F9123DFB0}"/>
            </a:ext>
          </a:extLst>
        </xdr:cNvPr>
        <xdr:cNvGrpSpPr/>
      </xdr:nvGrpSpPr>
      <xdr:grpSpPr>
        <a:xfrm>
          <a:off x="6476325" y="1246415"/>
          <a:ext cx="3618328" cy="3277391"/>
          <a:chOff x="5600025" y="179614"/>
          <a:chExt cx="3618328" cy="3277391"/>
        </a:xfrm>
      </xdr:grpSpPr>
      <xdr:pic>
        <xdr:nvPicPr>
          <xdr:cNvPr id="3" name="Pilt 2">
            <a:extLst>
              <a:ext uri="{FF2B5EF4-FFF2-40B4-BE49-F238E27FC236}">
                <a16:creationId xmlns:a16="http://schemas.microsoft.com/office/drawing/2014/main" id="{B063819A-8D84-4138-5E34-C3AEEA930401}"/>
              </a:ext>
            </a:extLst>
          </xdr:cNvPr>
          <xdr:cNvPicPr>
            <a:picLocks noChangeAspect="1"/>
          </xdr:cNvPicPr>
        </xdr:nvPicPr>
        <xdr:blipFill>
          <a:blip xmlns:r="http://schemas.openxmlformats.org/officeDocument/2006/relationships" r:embed="rId1"/>
          <a:stretch>
            <a:fillRect/>
          </a:stretch>
        </xdr:blipFill>
        <xdr:spPr>
          <a:xfrm>
            <a:off x="5600025" y="179614"/>
            <a:ext cx="3618328" cy="3277391"/>
          </a:xfrm>
          <a:prstGeom prst="rect">
            <a:avLst/>
          </a:prstGeom>
          <a:ln>
            <a:solidFill>
              <a:sysClr val="windowText" lastClr="000000"/>
            </a:solidFill>
          </a:ln>
        </xdr:spPr>
      </xdr:pic>
      <xdr:sp macro="" textlink="">
        <xdr:nvSpPr>
          <xdr:cNvPr id="4" name="Ristkülik 3">
            <a:extLst>
              <a:ext uri="{FF2B5EF4-FFF2-40B4-BE49-F238E27FC236}">
                <a16:creationId xmlns:a16="http://schemas.microsoft.com/office/drawing/2014/main" id="{078DC12F-C041-4AE4-D1ED-5EAB0E0F7CDF}"/>
              </a:ext>
            </a:extLst>
          </xdr:cNvPr>
          <xdr:cNvSpPr/>
        </xdr:nvSpPr>
        <xdr:spPr>
          <a:xfrm>
            <a:off x="5785757" y="957943"/>
            <a:ext cx="1736272" cy="223157"/>
          </a:xfrm>
          <a:prstGeom prst="rect">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t-EE" sz="1100"/>
          </a:p>
        </xdr:txBody>
      </xdr:sp>
    </xdr:grpSp>
    <xdr:clientData/>
  </xdr:twoCellAnchor>
  <xdr:twoCellAnchor editAs="oneCell">
    <xdr:from>
      <xdr:col>8</xdr:col>
      <xdr:colOff>440871</xdr:colOff>
      <xdr:row>6</xdr:row>
      <xdr:rowOff>59871</xdr:rowOff>
    </xdr:from>
    <xdr:to>
      <xdr:col>10</xdr:col>
      <xdr:colOff>59988</xdr:colOff>
      <xdr:row>10</xdr:row>
      <xdr:rowOff>38205</xdr:rowOff>
    </xdr:to>
    <xdr:pic>
      <xdr:nvPicPr>
        <xdr:cNvPr id="6" name="Pilt 5">
          <a:extLst>
            <a:ext uri="{FF2B5EF4-FFF2-40B4-BE49-F238E27FC236}">
              <a16:creationId xmlns:a16="http://schemas.microsoft.com/office/drawing/2014/main" id="{AE202792-74F6-4FF2-B7FA-255D4B54EAAD}"/>
            </a:ext>
          </a:extLst>
        </xdr:cNvPr>
        <xdr:cNvPicPr>
          <a:picLocks noChangeAspect="1"/>
        </xdr:cNvPicPr>
      </xdr:nvPicPr>
      <xdr:blipFill>
        <a:blip xmlns:r="http://schemas.openxmlformats.org/officeDocument/2006/relationships" r:embed="rId2"/>
        <a:stretch>
          <a:fillRect/>
        </a:stretch>
      </xdr:blipFill>
      <xdr:spPr>
        <a:xfrm>
          <a:off x="5513614" y="1235528"/>
          <a:ext cx="838317" cy="762106"/>
        </a:xfrm>
        <a:prstGeom prst="rect">
          <a:avLst/>
        </a:prstGeom>
        <a:ln>
          <a:solidFill>
            <a:sysClr val="windowText" lastClr="000000"/>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129540</xdr:colOff>
      <xdr:row>20</xdr:row>
      <xdr:rowOff>137160</xdr:rowOff>
    </xdr:from>
    <xdr:to>
      <xdr:col>8</xdr:col>
      <xdr:colOff>857763</xdr:colOff>
      <xdr:row>32</xdr:row>
      <xdr:rowOff>163801</xdr:rowOff>
    </xdr:to>
    <xdr:pic>
      <xdr:nvPicPr>
        <xdr:cNvPr id="2" name="Pilt 1">
          <a:extLst>
            <a:ext uri="{FF2B5EF4-FFF2-40B4-BE49-F238E27FC236}">
              <a16:creationId xmlns:a16="http://schemas.microsoft.com/office/drawing/2014/main" id="{7231BBDD-0306-E05B-C93C-279251FB60F8}"/>
            </a:ext>
          </a:extLst>
        </xdr:cNvPr>
        <xdr:cNvPicPr>
          <a:picLocks noChangeAspect="1"/>
        </xdr:cNvPicPr>
      </xdr:nvPicPr>
      <xdr:blipFill>
        <a:blip xmlns:r="http://schemas.openxmlformats.org/officeDocument/2006/relationships" r:embed="rId1"/>
        <a:stretch>
          <a:fillRect/>
        </a:stretch>
      </xdr:blipFill>
      <xdr:spPr>
        <a:xfrm>
          <a:off x="3314700" y="4099560"/>
          <a:ext cx="2899923" cy="2404081"/>
        </a:xfrm>
        <a:prstGeom prst="rect">
          <a:avLst/>
        </a:prstGeom>
        <a:ln>
          <a:solidFill>
            <a:sysClr val="windowText" lastClr="000000"/>
          </a:solidFill>
        </a:ln>
      </xdr:spPr>
    </xdr:pic>
    <xdr:clientData/>
  </xdr:twoCellAnchor>
  <xdr:twoCellAnchor editAs="oneCell">
    <xdr:from>
      <xdr:col>9</xdr:col>
      <xdr:colOff>93625</xdr:colOff>
      <xdr:row>20</xdr:row>
      <xdr:rowOff>129540</xdr:rowOff>
    </xdr:from>
    <xdr:to>
      <xdr:col>12</xdr:col>
      <xdr:colOff>584874</xdr:colOff>
      <xdr:row>32</xdr:row>
      <xdr:rowOff>160020</xdr:rowOff>
    </xdr:to>
    <xdr:pic>
      <xdr:nvPicPr>
        <xdr:cNvPr id="3" name="Pilt 2">
          <a:extLst>
            <a:ext uri="{FF2B5EF4-FFF2-40B4-BE49-F238E27FC236}">
              <a16:creationId xmlns:a16="http://schemas.microsoft.com/office/drawing/2014/main" id="{0630A293-F12C-26D1-36B1-100A1879DE84}"/>
            </a:ext>
          </a:extLst>
        </xdr:cNvPr>
        <xdr:cNvPicPr>
          <a:picLocks noChangeAspect="1"/>
        </xdr:cNvPicPr>
      </xdr:nvPicPr>
      <xdr:blipFill>
        <a:blip xmlns:r="http://schemas.openxmlformats.org/officeDocument/2006/relationships" r:embed="rId2"/>
        <a:stretch>
          <a:fillRect/>
        </a:stretch>
      </xdr:blipFill>
      <xdr:spPr>
        <a:xfrm>
          <a:off x="6471565" y="4091940"/>
          <a:ext cx="3135389" cy="2407920"/>
        </a:xfrm>
        <a:prstGeom prst="rect">
          <a:avLst/>
        </a:prstGeom>
        <a:ln>
          <a:solidFill>
            <a:sysClr val="windowText" lastClr="000000"/>
          </a:solidFill>
        </a:ln>
      </xdr:spPr>
    </xdr:pic>
    <xdr:clientData/>
  </xdr:twoCellAnchor>
  <xdr:twoCellAnchor editAs="oneCell">
    <xdr:from>
      <xdr:col>1</xdr:col>
      <xdr:colOff>21523</xdr:colOff>
      <xdr:row>22</xdr:row>
      <xdr:rowOff>127206</xdr:rowOff>
    </xdr:from>
    <xdr:to>
      <xdr:col>3</xdr:col>
      <xdr:colOff>335748</xdr:colOff>
      <xdr:row>34</xdr:row>
      <xdr:rowOff>163945</xdr:rowOff>
    </xdr:to>
    <xdr:pic>
      <xdr:nvPicPr>
        <xdr:cNvPr id="4" name="Pilt 3">
          <a:extLst>
            <a:ext uri="{FF2B5EF4-FFF2-40B4-BE49-F238E27FC236}">
              <a16:creationId xmlns:a16="http://schemas.microsoft.com/office/drawing/2014/main" id="{F56A053E-676B-BB15-A7D4-74705F05D341}"/>
            </a:ext>
          </a:extLst>
        </xdr:cNvPr>
        <xdr:cNvPicPr>
          <a:picLocks noChangeAspect="1"/>
        </xdr:cNvPicPr>
      </xdr:nvPicPr>
      <xdr:blipFill>
        <a:blip xmlns:r="http://schemas.openxmlformats.org/officeDocument/2006/relationships" r:embed="rId3"/>
        <a:stretch>
          <a:fillRect/>
        </a:stretch>
      </xdr:blipFill>
      <xdr:spPr>
        <a:xfrm>
          <a:off x="263978" y="4445206"/>
          <a:ext cx="2161497" cy="2392012"/>
        </a:xfrm>
        <a:prstGeom prst="rect">
          <a:avLst/>
        </a:prstGeom>
        <a:ln>
          <a:solidFill>
            <a:sysClr val="windowText" lastClr="000000"/>
          </a:solid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119743</xdr:colOff>
      <xdr:row>24</xdr:row>
      <xdr:rowOff>87085</xdr:rowOff>
    </xdr:from>
    <xdr:to>
      <xdr:col>4</xdr:col>
      <xdr:colOff>243200</xdr:colOff>
      <xdr:row>48</xdr:row>
      <xdr:rowOff>78751</xdr:rowOff>
    </xdr:to>
    <xdr:pic>
      <xdr:nvPicPr>
        <xdr:cNvPr id="2" name="Pilt 1">
          <a:extLst>
            <a:ext uri="{FF2B5EF4-FFF2-40B4-BE49-F238E27FC236}">
              <a16:creationId xmlns:a16="http://schemas.microsoft.com/office/drawing/2014/main" id="{E919F70B-58CC-6CB6-CB19-5E356546F58B}"/>
            </a:ext>
          </a:extLst>
        </xdr:cNvPr>
        <xdr:cNvPicPr>
          <a:picLocks noChangeAspect="1"/>
        </xdr:cNvPicPr>
      </xdr:nvPicPr>
      <xdr:blipFill>
        <a:blip xmlns:r="http://schemas.openxmlformats.org/officeDocument/2006/relationships" r:embed="rId1"/>
        <a:stretch>
          <a:fillRect/>
        </a:stretch>
      </xdr:blipFill>
      <xdr:spPr>
        <a:xfrm>
          <a:off x="119743" y="7532914"/>
          <a:ext cx="3220443" cy="4694294"/>
        </a:xfrm>
        <a:prstGeom prst="rect">
          <a:avLst/>
        </a:prstGeom>
        <a:ln>
          <a:solidFill>
            <a:sysClr val="windowText" lastClr="000000"/>
          </a:solidFill>
        </a:ln>
      </xdr:spPr>
    </xdr:pic>
    <xdr:clientData/>
  </xdr:twoCellAnchor>
  <xdr:twoCellAnchor editAs="oneCell">
    <xdr:from>
      <xdr:col>4</xdr:col>
      <xdr:colOff>555172</xdr:colOff>
      <xdr:row>24</xdr:row>
      <xdr:rowOff>99077</xdr:rowOff>
    </xdr:from>
    <xdr:to>
      <xdr:col>9</xdr:col>
      <xdr:colOff>375557</xdr:colOff>
      <xdr:row>36</xdr:row>
      <xdr:rowOff>82824</xdr:rowOff>
    </xdr:to>
    <xdr:pic>
      <xdr:nvPicPr>
        <xdr:cNvPr id="3" name="Pilt 2">
          <a:extLst>
            <a:ext uri="{FF2B5EF4-FFF2-40B4-BE49-F238E27FC236}">
              <a16:creationId xmlns:a16="http://schemas.microsoft.com/office/drawing/2014/main" id="{CA6A17FC-A608-B709-DDC0-FC22C4CFF26F}"/>
            </a:ext>
          </a:extLst>
        </xdr:cNvPr>
        <xdr:cNvPicPr>
          <a:picLocks noChangeAspect="1"/>
        </xdr:cNvPicPr>
      </xdr:nvPicPr>
      <xdr:blipFill>
        <a:blip xmlns:r="http://schemas.openxmlformats.org/officeDocument/2006/relationships" r:embed="rId2"/>
        <a:stretch>
          <a:fillRect/>
        </a:stretch>
      </xdr:blipFill>
      <xdr:spPr>
        <a:xfrm>
          <a:off x="3472543" y="7544906"/>
          <a:ext cx="4435928" cy="2335061"/>
        </a:xfrm>
        <a:prstGeom prst="rect">
          <a:avLst/>
        </a:prstGeom>
        <a:ln>
          <a:solidFill>
            <a:sysClr val="windowText" lastClr="000000"/>
          </a:solid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198120</xdr:colOff>
      <xdr:row>16</xdr:row>
      <xdr:rowOff>27759</xdr:rowOff>
    </xdr:from>
    <xdr:to>
      <xdr:col>13</xdr:col>
      <xdr:colOff>343338</xdr:colOff>
      <xdr:row>24</xdr:row>
      <xdr:rowOff>38101</xdr:rowOff>
    </xdr:to>
    <xdr:pic>
      <xdr:nvPicPr>
        <xdr:cNvPr id="2" name="Pilt 1">
          <a:extLst>
            <a:ext uri="{FF2B5EF4-FFF2-40B4-BE49-F238E27FC236}">
              <a16:creationId xmlns:a16="http://schemas.microsoft.com/office/drawing/2014/main" id="{1487FB58-E22F-8633-98E4-8513BD7EDB7C}"/>
            </a:ext>
          </a:extLst>
        </xdr:cNvPr>
        <xdr:cNvPicPr>
          <a:picLocks noChangeAspect="1"/>
        </xdr:cNvPicPr>
      </xdr:nvPicPr>
      <xdr:blipFill>
        <a:blip xmlns:r="http://schemas.openxmlformats.org/officeDocument/2006/relationships" r:embed="rId1"/>
        <a:stretch>
          <a:fillRect/>
        </a:stretch>
      </xdr:blipFill>
      <xdr:spPr>
        <a:xfrm>
          <a:off x="4823460" y="3403419"/>
          <a:ext cx="4466846" cy="1595302"/>
        </a:xfrm>
        <a:prstGeom prst="rect">
          <a:avLst/>
        </a:prstGeom>
        <a:ln>
          <a:solidFill>
            <a:sysClr val="windowText" lastClr="000000"/>
          </a:solidFill>
        </a:ln>
      </xdr:spPr>
    </xdr:pic>
    <xdr:clientData/>
  </xdr:twoCellAnchor>
  <xdr:twoCellAnchor editAs="oneCell">
    <xdr:from>
      <xdr:col>6</xdr:col>
      <xdr:colOff>198121</xdr:colOff>
      <xdr:row>24</xdr:row>
      <xdr:rowOff>175260</xdr:rowOff>
    </xdr:from>
    <xdr:to>
      <xdr:col>13</xdr:col>
      <xdr:colOff>346681</xdr:colOff>
      <xdr:row>34</xdr:row>
      <xdr:rowOff>110854</xdr:rowOff>
    </xdr:to>
    <xdr:pic>
      <xdr:nvPicPr>
        <xdr:cNvPr id="3" name="Pilt 2">
          <a:extLst>
            <a:ext uri="{FF2B5EF4-FFF2-40B4-BE49-F238E27FC236}">
              <a16:creationId xmlns:a16="http://schemas.microsoft.com/office/drawing/2014/main" id="{07C20F13-AD0F-F6A4-E36C-7C8B965A90E1}"/>
            </a:ext>
          </a:extLst>
        </xdr:cNvPr>
        <xdr:cNvPicPr>
          <a:picLocks noChangeAspect="1"/>
        </xdr:cNvPicPr>
      </xdr:nvPicPr>
      <xdr:blipFill>
        <a:blip xmlns:r="http://schemas.openxmlformats.org/officeDocument/2006/relationships" r:embed="rId2"/>
        <a:stretch>
          <a:fillRect/>
        </a:stretch>
      </xdr:blipFill>
      <xdr:spPr>
        <a:xfrm>
          <a:off x="4823461" y="5135880"/>
          <a:ext cx="4470188" cy="1916794"/>
        </a:xfrm>
        <a:prstGeom prst="rect">
          <a:avLst/>
        </a:prstGeom>
        <a:ln>
          <a:solidFill>
            <a:sysClr val="windowText" lastClr="000000"/>
          </a:solidFill>
        </a:ln>
      </xdr:spPr>
    </xdr:pic>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persons/person.xml><?xml version="1.0" encoding="utf-8"?>
<personList xmlns="http://schemas.microsoft.com/office/spreadsheetml/2018/threadedcomments" xmlns:x="http://schemas.openxmlformats.org/spreadsheetml/2006/main">
  <person displayName="Mirell Lattik" id="{463760F4-DA63-41F0-B9E1-F69CD4CD15B2}" userId="Mirell Lattik" providerId="None"/>
  <person displayName="Mirell Lattik" id="{4CD5A3D7-D673-4B16-ACB5-D56B65B7467E}" userId="S::milatt@taltech.ee::4b58cfa9-2063-403d-a901-57fac158f8db" providerId="AD"/>
</personList>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Mirell/OneDrive%20-%20Tallinna%20Tehnika&#252;likool/Saku%20s&#252;gis%202024/Excel_edasi_Saku_2024_harjutusfail.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rell" refreshedDate="45623.844103587966" createdVersion="8" refreshedVersion="8" minRefreshableVersion="3" recordCount="100" xr:uid="{E95613F4-A35C-4F03-BBEE-506AE5041216}">
  <cacheSource type="worksheet">
    <worksheetSource ref="A1:F101" sheet="PivoTable I" r:id="rId2"/>
  </cacheSource>
  <cacheFields count="6">
    <cacheField name="Date" numFmtId="0">
      <sharedItems containsDate="1" containsMixedTypes="1" minDate="2024-01-01T00:00:00" maxDate="2024-12-04T00:00:00"/>
    </cacheField>
    <cacheField name="Salesperson" numFmtId="0">
      <sharedItems count="5">
        <s v="Diana"/>
        <s v="Alice"/>
        <s v="Charlie"/>
        <s v="Eve"/>
        <s v="Bob"/>
      </sharedItems>
    </cacheField>
    <cacheField name="Region" numFmtId="0">
      <sharedItems count="4">
        <s v="Los Angeles"/>
        <s v="San Francisco"/>
        <s v="Portland"/>
        <s v="Seattle"/>
      </sharedItems>
    </cacheField>
    <cacheField name="Product" numFmtId="0">
      <sharedItems count="4">
        <s v="Peanut Butter Cookies"/>
        <s v="Sugar Cookies"/>
        <s v="Chocolate Chip Cookies"/>
        <s v="Oatmeal Raisin Cookies"/>
      </sharedItems>
    </cacheField>
    <cacheField name="Sales Amount" numFmtId="177">
      <sharedItems containsSemiMixedTypes="0" containsString="0" containsNumber="1" containsInteger="1" minValue="104" maxValue="999"/>
    </cacheField>
    <cacheField name="Quantity Sold" numFmtId="0">
      <sharedItems containsSemiMixedTypes="0" containsString="0" containsNumber="1" containsInteger="1" minValue="1" maxValue="1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
  <r>
    <d v="2024-01-01T00:00:00"/>
    <x v="0"/>
    <x v="0"/>
    <x v="0"/>
    <n v="802"/>
    <n v="7"/>
  </r>
  <r>
    <d v="2024-02-01T00:00:00"/>
    <x v="1"/>
    <x v="1"/>
    <x v="1"/>
    <n v="501"/>
    <n v="13"/>
  </r>
  <r>
    <d v="2024-03-01T00:00:00"/>
    <x v="0"/>
    <x v="1"/>
    <x v="2"/>
    <n v="829"/>
    <n v="15"/>
  </r>
  <r>
    <d v="2024-04-01T00:00:00"/>
    <x v="2"/>
    <x v="2"/>
    <x v="0"/>
    <n v="655"/>
    <n v="11"/>
  </r>
  <r>
    <d v="2024-05-01T00:00:00"/>
    <x v="1"/>
    <x v="1"/>
    <x v="0"/>
    <n v="261"/>
    <n v="4"/>
  </r>
  <r>
    <d v="2024-06-01T00:00:00"/>
    <x v="0"/>
    <x v="3"/>
    <x v="1"/>
    <n v="301"/>
    <n v="13"/>
  </r>
  <r>
    <d v="2024-07-01T00:00:00"/>
    <x v="0"/>
    <x v="2"/>
    <x v="2"/>
    <n v="369"/>
    <n v="7"/>
  </r>
  <r>
    <d v="2024-08-01T00:00:00"/>
    <x v="2"/>
    <x v="1"/>
    <x v="2"/>
    <n v="962"/>
    <n v="19"/>
  </r>
  <r>
    <d v="2024-09-01T00:00:00"/>
    <x v="1"/>
    <x v="2"/>
    <x v="0"/>
    <n v="915"/>
    <n v="2"/>
  </r>
  <r>
    <d v="2024-10-01T00:00:00"/>
    <x v="2"/>
    <x v="3"/>
    <x v="3"/>
    <n v="370"/>
    <n v="10"/>
  </r>
  <r>
    <d v="2024-11-01T00:00:00"/>
    <x v="1"/>
    <x v="2"/>
    <x v="0"/>
    <n v="555"/>
    <n v="13"/>
  </r>
  <r>
    <d v="2024-12-01T00:00:00"/>
    <x v="3"/>
    <x v="2"/>
    <x v="0"/>
    <n v="561"/>
    <n v="6"/>
  </r>
  <r>
    <s v="1/13/2024"/>
    <x v="4"/>
    <x v="2"/>
    <x v="0"/>
    <n v="826"/>
    <n v="12"/>
  </r>
  <r>
    <s v="1/14/2024"/>
    <x v="4"/>
    <x v="2"/>
    <x v="0"/>
    <n v="351"/>
    <n v="12"/>
  </r>
  <r>
    <s v="1/15/2024"/>
    <x v="4"/>
    <x v="3"/>
    <x v="1"/>
    <n v="801"/>
    <n v="11"/>
  </r>
  <r>
    <s v="1/16/2024"/>
    <x v="2"/>
    <x v="0"/>
    <x v="2"/>
    <n v="395"/>
    <n v="7"/>
  </r>
  <r>
    <s v="1/17/2024"/>
    <x v="3"/>
    <x v="2"/>
    <x v="1"/>
    <n v="824"/>
    <n v="1"/>
  </r>
  <r>
    <s v="1/18/2024"/>
    <x v="1"/>
    <x v="2"/>
    <x v="1"/>
    <n v="819"/>
    <n v="1"/>
  </r>
  <r>
    <s v="1/19/2024"/>
    <x v="0"/>
    <x v="1"/>
    <x v="1"/>
    <n v="848"/>
    <n v="13"/>
  </r>
  <r>
    <s v="1/20/2024"/>
    <x v="1"/>
    <x v="2"/>
    <x v="0"/>
    <n v="437"/>
    <n v="9"/>
  </r>
  <r>
    <s v="1/21/2024"/>
    <x v="0"/>
    <x v="1"/>
    <x v="3"/>
    <n v="978"/>
    <n v="3"/>
  </r>
  <r>
    <s v="1/22/2024"/>
    <x v="1"/>
    <x v="0"/>
    <x v="2"/>
    <n v="152"/>
    <n v="7"/>
  </r>
  <r>
    <s v="1/23/2024"/>
    <x v="3"/>
    <x v="3"/>
    <x v="3"/>
    <n v="891"/>
    <n v="6"/>
  </r>
  <r>
    <s v="1/24/2024"/>
    <x v="0"/>
    <x v="3"/>
    <x v="1"/>
    <n v="316"/>
    <n v="8"/>
  </r>
  <r>
    <s v="1/25/2024"/>
    <x v="2"/>
    <x v="0"/>
    <x v="1"/>
    <n v="863"/>
    <n v="9"/>
  </r>
  <r>
    <s v="1/26/2024"/>
    <x v="1"/>
    <x v="3"/>
    <x v="3"/>
    <n v="287"/>
    <n v="5"/>
  </r>
  <r>
    <s v="1/27/2024"/>
    <x v="1"/>
    <x v="0"/>
    <x v="3"/>
    <n v="479"/>
    <n v="1"/>
  </r>
  <r>
    <s v="1/28/2024"/>
    <x v="0"/>
    <x v="0"/>
    <x v="3"/>
    <n v="592"/>
    <n v="19"/>
  </r>
  <r>
    <s v="1/29/2024"/>
    <x v="2"/>
    <x v="0"/>
    <x v="1"/>
    <n v="140"/>
    <n v="10"/>
  </r>
  <r>
    <s v="1/30/2024"/>
    <x v="2"/>
    <x v="3"/>
    <x v="1"/>
    <n v="256"/>
    <n v="12"/>
  </r>
  <r>
    <s v="1/31/2024"/>
    <x v="3"/>
    <x v="1"/>
    <x v="2"/>
    <n v="114"/>
    <n v="15"/>
  </r>
  <r>
    <d v="2024-01-02T00:00:00"/>
    <x v="2"/>
    <x v="0"/>
    <x v="2"/>
    <n v="912"/>
    <n v="9"/>
  </r>
  <r>
    <d v="2024-02-02T00:00:00"/>
    <x v="2"/>
    <x v="2"/>
    <x v="1"/>
    <n v="164"/>
    <n v="17"/>
  </r>
  <r>
    <d v="2024-03-02T00:00:00"/>
    <x v="2"/>
    <x v="3"/>
    <x v="3"/>
    <n v="956"/>
    <n v="17"/>
  </r>
  <r>
    <d v="2024-04-02T00:00:00"/>
    <x v="4"/>
    <x v="0"/>
    <x v="3"/>
    <n v="938"/>
    <n v="12"/>
  </r>
  <r>
    <d v="2024-05-02T00:00:00"/>
    <x v="3"/>
    <x v="0"/>
    <x v="2"/>
    <n v="620"/>
    <n v="7"/>
  </r>
  <r>
    <d v="2024-06-02T00:00:00"/>
    <x v="1"/>
    <x v="2"/>
    <x v="1"/>
    <n v="443"/>
    <n v="2"/>
  </r>
  <r>
    <d v="2024-07-02T00:00:00"/>
    <x v="0"/>
    <x v="1"/>
    <x v="2"/>
    <n v="228"/>
    <n v="3"/>
  </r>
  <r>
    <d v="2024-08-02T00:00:00"/>
    <x v="1"/>
    <x v="1"/>
    <x v="2"/>
    <n v="747"/>
    <n v="17"/>
  </r>
  <r>
    <d v="2024-09-02T00:00:00"/>
    <x v="3"/>
    <x v="1"/>
    <x v="0"/>
    <n v="571"/>
    <n v="5"/>
  </r>
  <r>
    <d v="2024-10-02T00:00:00"/>
    <x v="0"/>
    <x v="0"/>
    <x v="0"/>
    <n v="162"/>
    <n v="17"/>
  </r>
  <r>
    <d v="2024-11-02T00:00:00"/>
    <x v="3"/>
    <x v="0"/>
    <x v="0"/>
    <n v="238"/>
    <n v="17"/>
  </r>
  <r>
    <d v="2024-12-02T00:00:00"/>
    <x v="2"/>
    <x v="0"/>
    <x v="3"/>
    <n v="598"/>
    <n v="17"/>
  </r>
  <r>
    <s v="2/13/2024"/>
    <x v="0"/>
    <x v="3"/>
    <x v="1"/>
    <n v="692"/>
    <n v="2"/>
  </r>
  <r>
    <s v="2/14/2024"/>
    <x v="2"/>
    <x v="2"/>
    <x v="1"/>
    <n v="491"/>
    <n v="2"/>
  </r>
  <r>
    <s v="2/15/2024"/>
    <x v="1"/>
    <x v="0"/>
    <x v="1"/>
    <n v="774"/>
    <n v="5"/>
  </r>
  <r>
    <s v="2/16/2024"/>
    <x v="1"/>
    <x v="2"/>
    <x v="1"/>
    <n v="518"/>
    <n v="1"/>
  </r>
  <r>
    <s v="2/17/2024"/>
    <x v="0"/>
    <x v="2"/>
    <x v="0"/>
    <n v="388"/>
    <n v="1"/>
  </r>
  <r>
    <s v="2/18/2024"/>
    <x v="0"/>
    <x v="1"/>
    <x v="3"/>
    <n v="478"/>
    <n v="19"/>
  </r>
  <r>
    <s v="2/19/2024"/>
    <x v="3"/>
    <x v="3"/>
    <x v="3"/>
    <n v="872"/>
    <n v="2"/>
  </r>
  <r>
    <s v="2/20/2024"/>
    <x v="3"/>
    <x v="0"/>
    <x v="0"/>
    <n v="589"/>
    <n v="12"/>
  </r>
  <r>
    <s v="2/21/2024"/>
    <x v="2"/>
    <x v="1"/>
    <x v="3"/>
    <n v="330"/>
    <n v="6"/>
  </r>
  <r>
    <s v="2/22/2024"/>
    <x v="0"/>
    <x v="1"/>
    <x v="0"/>
    <n v="140"/>
    <n v="4"/>
  </r>
  <r>
    <s v="2/23/2024"/>
    <x v="1"/>
    <x v="0"/>
    <x v="1"/>
    <n v="127"/>
    <n v="11"/>
  </r>
  <r>
    <s v="2/24/2024"/>
    <x v="3"/>
    <x v="2"/>
    <x v="0"/>
    <n v="234"/>
    <n v="17"/>
  </r>
  <r>
    <s v="2/25/2024"/>
    <x v="3"/>
    <x v="1"/>
    <x v="1"/>
    <n v="300"/>
    <n v="6"/>
  </r>
  <r>
    <s v="2/26/2024"/>
    <x v="1"/>
    <x v="2"/>
    <x v="1"/>
    <n v="939"/>
    <n v="5"/>
  </r>
  <r>
    <s v="2/27/2024"/>
    <x v="3"/>
    <x v="3"/>
    <x v="2"/>
    <n v="879"/>
    <n v="2"/>
  </r>
  <r>
    <s v="2/28/2024"/>
    <x v="2"/>
    <x v="2"/>
    <x v="0"/>
    <n v="132"/>
    <n v="6"/>
  </r>
  <r>
    <s v="2/29/2024"/>
    <x v="0"/>
    <x v="3"/>
    <x v="2"/>
    <n v="147"/>
    <n v="11"/>
  </r>
  <r>
    <d v="2024-01-03T00:00:00"/>
    <x v="1"/>
    <x v="2"/>
    <x v="0"/>
    <n v="602"/>
    <n v="16"/>
  </r>
  <r>
    <d v="2024-02-03T00:00:00"/>
    <x v="0"/>
    <x v="1"/>
    <x v="0"/>
    <n v="506"/>
    <n v="16"/>
  </r>
  <r>
    <d v="2024-03-03T00:00:00"/>
    <x v="3"/>
    <x v="1"/>
    <x v="2"/>
    <n v="673"/>
    <n v="1"/>
  </r>
  <r>
    <d v="2024-04-03T00:00:00"/>
    <x v="3"/>
    <x v="3"/>
    <x v="2"/>
    <n v="827"/>
    <n v="9"/>
  </r>
  <r>
    <d v="2024-05-03T00:00:00"/>
    <x v="1"/>
    <x v="0"/>
    <x v="0"/>
    <n v="904"/>
    <n v="6"/>
  </r>
  <r>
    <d v="2024-06-03T00:00:00"/>
    <x v="2"/>
    <x v="3"/>
    <x v="3"/>
    <n v="198"/>
    <n v="16"/>
  </r>
  <r>
    <d v="2024-07-03T00:00:00"/>
    <x v="4"/>
    <x v="3"/>
    <x v="1"/>
    <n v="783"/>
    <n v="3"/>
  </r>
  <r>
    <d v="2024-08-03T00:00:00"/>
    <x v="1"/>
    <x v="2"/>
    <x v="2"/>
    <n v="971"/>
    <n v="4"/>
  </r>
  <r>
    <d v="2024-09-03T00:00:00"/>
    <x v="4"/>
    <x v="2"/>
    <x v="1"/>
    <n v="825"/>
    <n v="19"/>
  </r>
  <r>
    <d v="2024-10-03T00:00:00"/>
    <x v="4"/>
    <x v="3"/>
    <x v="3"/>
    <n v="646"/>
    <n v="3"/>
  </r>
  <r>
    <d v="2024-11-03T00:00:00"/>
    <x v="2"/>
    <x v="1"/>
    <x v="3"/>
    <n v="838"/>
    <n v="19"/>
  </r>
  <r>
    <d v="2024-12-03T00:00:00"/>
    <x v="4"/>
    <x v="2"/>
    <x v="3"/>
    <n v="712"/>
    <n v="7"/>
  </r>
  <r>
    <s v="3/13/2024"/>
    <x v="4"/>
    <x v="0"/>
    <x v="2"/>
    <n v="561"/>
    <n v="9"/>
  </r>
  <r>
    <s v="3/14/2024"/>
    <x v="2"/>
    <x v="2"/>
    <x v="3"/>
    <n v="742"/>
    <n v="1"/>
  </r>
  <r>
    <s v="3/15/2024"/>
    <x v="4"/>
    <x v="2"/>
    <x v="2"/>
    <n v="868"/>
    <n v="8"/>
  </r>
  <r>
    <s v="3/16/2024"/>
    <x v="4"/>
    <x v="0"/>
    <x v="3"/>
    <n v="104"/>
    <n v="7"/>
  </r>
  <r>
    <s v="3/17/2024"/>
    <x v="4"/>
    <x v="3"/>
    <x v="1"/>
    <n v="317"/>
    <n v="18"/>
  </r>
  <r>
    <s v="3/18/2024"/>
    <x v="1"/>
    <x v="0"/>
    <x v="1"/>
    <n v="602"/>
    <n v="8"/>
  </r>
  <r>
    <s v="3/19/2024"/>
    <x v="1"/>
    <x v="3"/>
    <x v="0"/>
    <n v="866"/>
    <n v="1"/>
  </r>
  <r>
    <s v="3/20/2024"/>
    <x v="1"/>
    <x v="3"/>
    <x v="1"/>
    <n v="497"/>
    <n v="11"/>
  </r>
  <r>
    <s v="3/21/2024"/>
    <x v="2"/>
    <x v="3"/>
    <x v="0"/>
    <n v="970"/>
    <n v="18"/>
  </r>
  <r>
    <s v="3/22/2024"/>
    <x v="3"/>
    <x v="0"/>
    <x v="1"/>
    <n v="894"/>
    <n v="10"/>
  </r>
  <r>
    <s v="3/23/2024"/>
    <x v="4"/>
    <x v="3"/>
    <x v="2"/>
    <n v="492"/>
    <n v="3"/>
  </r>
  <r>
    <s v="3/24/2024"/>
    <x v="4"/>
    <x v="1"/>
    <x v="1"/>
    <n v="306"/>
    <n v="7"/>
  </r>
  <r>
    <s v="3/25/2024"/>
    <x v="2"/>
    <x v="0"/>
    <x v="0"/>
    <n v="114"/>
    <n v="16"/>
  </r>
  <r>
    <s v="3/26/2024"/>
    <x v="4"/>
    <x v="1"/>
    <x v="0"/>
    <n v="957"/>
    <n v="16"/>
  </r>
  <r>
    <s v="3/27/2024"/>
    <x v="1"/>
    <x v="3"/>
    <x v="3"/>
    <n v="653"/>
    <n v="17"/>
  </r>
  <r>
    <s v="3/28/2024"/>
    <x v="3"/>
    <x v="2"/>
    <x v="2"/>
    <n v="991"/>
    <n v="2"/>
  </r>
  <r>
    <s v="3/29/2024"/>
    <x v="0"/>
    <x v="3"/>
    <x v="1"/>
    <n v="560"/>
    <n v="1"/>
  </r>
  <r>
    <s v="3/30/2024"/>
    <x v="4"/>
    <x v="1"/>
    <x v="3"/>
    <n v="790"/>
    <n v="16"/>
  </r>
  <r>
    <s v="3/31/2024"/>
    <x v="1"/>
    <x v="1"/>
    <x v="1"/>
    <n v="674"/>
    <n v="12"/>
  </r>
  <r>
    <d v="2024-01-04T00:00:00"/>
    <x v="0"/>
    <x v="0"/>
    <x v="1"/>
    <n v="963"/>
    <n v="5"/>
  </r>
  <r>
    <d v="2024-02-04T00:00:00"/>
    <x v="3"/>
    <x v="2"/>
    <x v="3"/>
    <n v="842"/>
    <n v="5"/>
  </r>
  <r>
    <d v="2024-03-04T00:00:00"/>
    <x v="0"/>
    <x v="0"/>
    <x v="3"/>
    <n v="340"/>
    <n v="9"/>
  </r>
  <r>
    <d v="2024-04-04T00:00:00"/>
    <x v="1"/>
    <x v="1"/>
    <x v="3"/>
    <n v="663"/>
    <n v="9"/>
  </r>
  <r>
    <d v="2024-05-04T00:00:00"/>
    <x v="0"/>
    <x v="3"/>
    <x v="3"/>
    <n v="195"/>
    <n v="3"/>
  </r>
  <r>
    <d v="2024-06-04T00:00:00"/>
    <x v="2"/>
    <x v="2"/>
    <x v="3"/>
    <n v="999"/>
    <n v="19"/>
  </r>
  <r>
    <d v="2024-07-04T00:00:00"/>
    <x v="0"/>
    <x v="3"/>
    <x v="1"/>
    <n v="833"/>
    <n v="16"/>
  </r>
  <r>
    <d v="2024-08-04T00:00:00"/>
    <x v="4"/>
    <x v="3"/>
    <x v="3"/>
    <n v="584"/>
    <n v="16"/>
  </r>
  <r>
    <d v="2024-09-04T00:00:00"/>
    <x v="4"/>
    <x v="2"/>
    <x v="2"/>
    <n v="506"/>
    <n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76555EF-7618-47D7-85E2-F126FFA1AF65}" name="PivotTable-liigendtabel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H16:I22" firstHeaderRow="1" firstDataRow="1" firstDataCol="1"/>
  <pivotFields count="6">
    <pivotField showAll="0"/>
    <pivotField axis="axisRow" showAll="0">
      <items count="6">
        <item x="1"/>
        <item x="4"/>
        <item x="2"/>
        <item x="0"/>
        <item x="3"/>
        <item t="default"/>
      </items>
    </pivotField>
    <pivotField showAll="0"/>
    <pivotField showAll="0"/>
    <pivotField dataField="1" showAll="0"/>
    <pivotField showAll="0"/>
  </pivotFields>
  <rowFields count="1">
    <field x="1"/>
  </rowFields>
  <rowItems count="6">
    <i>
      <x/>
    </i>
    <i>
      <x v="1"/>
    </i>
    <i>
      <x v="2"/>
    </i>
    <i>
      <x v="3"/>
    </i>
    <i>
      <x v="4"/>
    </i>
    <i t="grand">
      <x/>
    </i>
  </rowItems>
  <colItems count="1">
    <i/>
  </colItems>
  <dataFields count="1">
    <dataField name="Sum of Sales Amount" fld="4" baseField="1" baseItem="0"/>
  </dataFields>
  <formats count="12">
    <format dxfId="11">
      <pivotArea type="all" dataOnly="0" outline="0" fieldPosition="0"/>
    </format>
    <format dxfId="10">
      <pivotArea outline="0" collapsedLevelsAreSubtotals="1" fieldPosition="0"/>
    </format>
    <format dxfId="9">
      <pivotArea field="1" type="button" dataOnly="0" labelOnly="1" outline="0" axis="axisRow" fieldPosition="0"/>
    </format>
    <format dxfId="8">
      <pivotArea dataOnly="0" labelOnly="1" fieldPosition="0">
        <references count="1">
          <reference field="1" count="0"/>
        </references>
      </pivotArea>
    </format>
    <format dxfId="7">
      <pivotArea dataOnly="0" labelOnly="1" grandRow="1" outline="0" fieldPosition="0"/>
    </format>
    <format dxfId="6">
      <pivotArea dataOnly="0" labelOnly="1" outline="0" axis="axisValues" fieldPosition="0"/>
    </format>
    <format dxfId="5">
      <pivotArea type="all" dataOnly="0" outline="0" fieldPosition="0"/>
    </format>
    <format dxfId="4">
      <pivotArea outline="0" collapsedLevelsAreSubtotals="1" fieldPosition="0"/>
    </format>
    <format dxfId="3">
      <pivotArea field="1" type="button" dataOnly="0" labelOnly="1" outline="0" axis="axisRow" fieldPosition="0"/>
    </format>
    <format dxfId="2">
      <pivotArea dataOnly="0" labelOnly="1" fieldPosition="0">
        <references count="1">
          <reference field="1" count="0"/>
        </references>
      </pivotArea>
    </format>
    <format dxfId="1">
      <pivotArea dataOnly="0" labelOnly="1" grandRow="1" outline="0" fieldPosition="0"/>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5" Type="http://schemas.openxmlformats.org/officeDocument/2006/relationships/image" Target="../media/image5.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linkedentity">
      <keyFlags>
        <key name="%cvi">
          <flag name="ShowInCardView" value="0"/>
          <flag name="ShowInDotNotation" value="0"/>
          <flag name="ShowInAutoComplete" value="0"/>
          <flag name="ExcludeFromCalcComparison" value="1"/>
        </key>
      </keyFlags>
    </type>
    <type name="_linkedentitycore">
      <keyFlags>
        <key name="%EntityServiceId">
          <flag name="ShowInCardView" value="0"/>
          <flag name="ShowInDotNotation" value="0"/>
          <flag name="ShowInAutoComplete" value="0"/>
        </key>
        <key name="%EntitySubDomain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DotNotation" value="0"/>
          <flag name="ShowInAutoComplete" value="0"/>
          <flag name="ExcludeFromCalcComparison" value="1"/>
        </key>
        <key name="%ProviderInfo">
          <flag name="ShowInCardView" value="0"/>
          <flag name="ShowInDotNotation" value="0"/>
          <flag name="ShowInAutoComplete" value="0"/>
        </key>
        <key name="%DataProviderExternalLinkLogo">
          <flag name="ShowInCardView" value="0"/>
          <flag name="ShowInDotNotation" value="0"/>
          <flag name="ShowInAutoComplete" value="0"/>
        </key>
        <key name="%DataProviderExternalLink">
          <flag name="ShowInCardView" value="0"/>
          <flag name="ShowInDotNotation" value="0"/>
          <flag name="ShowInAutoComplete" value="0"/>
        </key>
        <key name="%OutdatedReason">
          <flag name="ShowInCardView" value="0"/>
          <flag name="ShowInDotNotation" value="0"/>
          <flag name="ShowInAutoComplete" value="0"/>
          <flag name="ExcludeFromCalcComparison" value="1"/>
        </key>
      </keyFlags>
    </type>
  </types>
</rvTypesInfo>
</file>

<file path=xl/richData/rdrichvalue.xml><?xml version="1.0" encoding="utf-8"?>
<rvData xmlns="http://schemas.microsoft.com/office/spreadsheetml/2017/richdata" count="64">
  <rv s="0">
    <v>0</v>
    <v>5</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 s="0">
    <v>17</v>
    <v>5</v>
  </rv>
  <rv s="0">
    <v>18</v>
    <v>5</v>
  </rv>
  <rv s="0">
    <v>19</v>
    <v>5</v>
  </rv>
  <rv s="0">
    <v>20</v>
    <v>5</v>
  </rv>
  <rv s="0">
    <v>21</v>
    <v>5</v>
  </rv>
  <rv s="0">
    <v>22</v>
    <v>5</v>
  </rv>
  <rv s="0">
    <v>23</v>
    <v>5</v>
  </rv>
  <rv s="0">
    <v>24</v>
    <v>5</v>
  </rv>
  <rv s="0">
    <v>25</v>
    <v>5</v>
  </rv>
  <rv s="0">
    <v>26</v>
    <v>5</v>
  </rv>
  <rv s="0">
    <v>27</v>
    <v>5</v>
  </rv>
  <rv s="0">
    <v>28</v>
    <v>5</v>
  </rv>
  <rv s="0">
    <v>29</v>
    <v>5</v>
  </rv>
  <rv s="0">
    <v>30</v>
    <v>5</v>
  </rv>
  <rv s="0">
    <v>31</v>
    <v>5</v>
  </rv>
  <rv s="0">
    <v>32</v>
    <v>5</v>
  </rv>
  <rv s="0">
    <v>33</v>
    <v>5</v>
  </rv>
  <rv s="0">
    <v>34</v>
    <v>5</v>
  </rv>
  <rv s="0">
    <v>35</v>
    <v>5</v>
  </rv>
  <rv s="0">
    <v>36</v>
    <v>5</v>
  </rv>
  <rv s="0">
    <v>37</v>
    <v>5</v>
  </rv>
  <rv s="0">
    <v>38</v>
    <v>5</v>
  </rv>
  <rv s="0">
    <v>39</v>
    <v>5</v>
  </rv>
  <rv s="0">
    <v>40</v>
    <v>5</v>
  </rv>
  <rv s="0">
    <v>41</v>
    <v>5</v>
  </rv>
  <rv s="0">
    <v>42</v>
    <v>5</v>
  </rv>
  <rv s="0">
    <v>43</v>
    <v>5</v>
  </rv>
  <rv s="0">
    <v>44</v>
    <v>5</v>
  </rv>
  <rv s="0">
    <v>45</v>
    <v>5</v>
  </rv>
  <rv s="0">
    <v>46</v>
    <v>5</v>
  </rv>
  <rv s="0">
    <v>47</v>
    <v>5</v>
  </rv>
  <rv s="0">
    <v>48</v>
    <v>5</v>
  </rv>
  <rv s="0">
    <v>49</v>
    <v>5</v>
  </rv>
  <rv s="0">
    <v>50</v>
    <v>5</v>
  </rv>
  <rv s="0">
    <v>51</v>
    <v>5</v>
  </rv>
  <rv s="0">
    <v>52</v>
    <v>5</v>
  </rv>
  <rv s="0">
    <v>53</v>
    <v>5</v>
  </rv>
  <rv s="0">
    <v>54</v>
    <v>5</v>
  </rv>
  <rv s="0">
    <v>55</v>
    <v>5</v>
  </rv>
  <rv s="0">
    <v>56</v>
    <v>5</v>
  </rv>
  <rv s="0">
    <v>57</v>
    <v>5</v>
  </rv>
  <rv s="1">
    <v>en-GB</v>
    <v>av2svh</v>
    <v>268435456</v>
    <v>1</v>
    <v>Powered by Refinitiv</v>
    <v>0</v>
    <v>BGN/EUR</v>
    <v>2</v>
    <v>3</v>
    <v>Finance</v>
    <v>4</v>
    <v>0.52059999999999995</v>
    <v>0.50309999999999999</v>
    <v>1.1000000000000001E-3</v>
    <v>2.1510000000000001E-3</v>
    <v>EUR</v>
    <v>BGN</v>
    <v>Currency Pair</v>
    <v>44562.916631944441</v>
    <v>Bulgarian Lev/Euro FX Cross Rate</v>
    <v>0.51129999999999998</v>
    <v>0.51239999999999997</v>
    <v>BGNEUR</v>
    <v>BGN/EUR</v>
  </rv>
  <rv s="2">
    <v>58</v>
  </rv>
  <rv s="3">
    <v>en-GB</v>
    <v>avpuhw</v>
    <v>268435456</v>
    <v>1</v>
    <v>Powered by Refinitiv</v>
    <v>5</v>
    <v>PLN/EUR</v>
    <v>2</v>
    <v>6</v>
    <v>Finance</v>
    <v>4</v>
    <v>0.2384</v>
    <v>0.23019999999999999</v>
    <v>1E-4</v>
    <v>4.237E-4</v>
    <v>EUR</v>
    <v>PLN</v>
    <v>0.23619999999999999</v>
    <v>Currency Pair</v>
    <v>44666.238206018519</v>
    <v>0.23599999999999999</v>
    <v>Polish Zloty/Euro FX Cross Rate</v>
    <v>0.23599999999999999</v>
    <v>0.23599999999999999</v>
    <v>0.2361</v>
    <v>PLNEUR</v>
    <v>PLN/EUR</v>
  </rv>
  <rv s="2">
    <v>60</v>
  </rv>
  <rv s="3">
    <v>en-GB</v>
    <v>avupar</v>
    <v>268435456</v>
    <v>1</v>
    <v>Powered by Refinitiv</v>
    <v>5</v>
    <v>SEK/EUR</v>
    <v>2</v>
    <v>6</v>
    <v>Finance</v>
    <v>4</v>
    <v>9.5200000000000007E-2</v>
    <v>8.7900000000000006E-2</v>
    <v>2.0000000000000001E-4</v>
    <v>2.1649999999999998E-3</v>
    <v>EUR</v>
    <v>SEK</v>
    <v>9.2700000000000005E-2</v>
    <v>Currency Pair</v>
    <v>44666.238229166665</v>
    <v>9.2399999999999996E-2</v>
    <v>Swedish Krona/Euro FX Cross Rate</v>
    <v>9.2299999999999993E-2</v>
    <v>9.2399999999999996E-2</v>
    <v>9.2600000000000002E-2</v>
    <v>SEKEUR</v>
    <v>SEK/EUR</v>
  </rv>
  <rv s="2">
    <v>62</v>
  </rv>
</rvData>
</file>

<file path=xl/richData/rdrichvaluestructure.xml><?xml version="1.0" encoding="utf-8"?>
<rvStructures xmlns="http://schemas.microsoft.com/office/spreadsheetml/2017/richdata" count="4">
  <s t="_localImage">
    <k n="_rvRel:LocalImageIdentifier" t="i"/>
    <k n="CalcOrigin" t="i"/>
  </s>
  <s t="_linkedentitycore">
    <k n="%EntityCulture" t="s"/>
    <k n="%EntityId" t="s"/>
    <k n="%EntityServiceId"/>
    <k n="%IsRefreshable" t="b"/>
    <k n="%ProviderInfo" t="s"/>
    <k n="_Display" t="spb"/>
    <k n="_DisplayString" t="s"/>
    <k n="_Flags" t="spb"/>
    <k n="_Format" t="spb"/>
    <k n="_Icon" t="s"/>
    <k n="_SubLabel" t="spb"/>
    <k n="52 week high"/>
    <k n="52 week low"/>
    <k n="Change"/>
    <k n="Change (%)"/>
    <k n="Currency" t="s"/>
    <k n="From currency" t="s"/>
    <k n="Instrument type" t="s"/>
    <k n="Last trade time"/>
    <k n="Name" t="s"/>
    <k n="Previous close"/>
    <k n="Price"/>
    <k n="Ticker symbol" t="s"/>
    <k n="UniqueName" t="s"/>
  </s>
  <s t="_linkedentity">
    <k n="%cvi" t="r"/>
  </s>
  <s t="_linkedentitycore">
    <k n="%EntityCulture" t="s"/>
    <k n="%EntityId" t="s"/>
    <k n="%EntityServiceId"/>
    <k n="%IsRefreshable" t="b"/>
    <k n="%ProviderInfo" t="s"/>
    <k n="_Display" t="spb"/>
    <k n="_DisplayString" t="s"/>
    <k n="_Flags" t="spb"/>
    <k n="_Format" t="spb"/>
    <k n="_Icon" t="s"/>
    <k n="_SubLabel" t="spb"/>
    <k n="52 week high"/>
    <k n="52 week low"/>
    <k n="Change"/>
    <k n="Change (%)"/>
    <k n="Currency" t="s"/>
    <k n="From currency" t="s"/>
    <k n="High"/>
    <k n="Instrument type" t="s"/>
    <k n="Last trade time"/>
    <k n="Low"/>
    <k n="Name" t="s"/>
    <k n="Open"/>
    <k n="Previous close"/>
    <k n="Price"/>
    <k n="Ticker symbol" t="s"/>
    <k n="UniqueName" t="s"/>
  </s>
</rvStructures>
</file>

<file path=xl/richData/rdsupportingpropertybag.xml><?xml version="1.0" encoding="utf-8"?>
<supportingPropertyBags xmlns="http://schemas.microsoft.com/office/spreadsheetml/2017/richdata2">
  <spbArrays count="2">
    <a count="24">
      <v t="s">%EntityServiceId</v>
      <v t="s">_Format</v>
      <v t="s">%IsRefreshable</v>
      <v t="s">%EntityCulture</v>
      <v t="s">%EntityId</v>
      <v t="s">_Icon</v>
      <v t="s">_Display</v>
      <v t="s">Name</v>
      <v t="s">Price</v>
      <v t="s">_SubLabel</v>
      <v t="s">Last trade time</v>
      <v t="s">Ticker symbol</v>
      <v t="s">Change</v>
      <v t="s">Change (%)</v>
      <v t="s">Currency</v>
      <v t="s">From currency</v>
      <v t="s">Previous close</v>
      <v t="s">52 week high</v>
      <v t="s">52 week low</v>
      <v t="s">Instrument type</v>
      <v t="s">_Flags</v>
      <v t="s">UniqueName</v>
      <v t="s">_DisplayString</v>
      <v t="s">%ProviderInfo</v>
    </a>
    <a count="27">
      <v t="s">%EntityServiceId</v>
      <v t="s">_Format</v>
      <v t="s">%IsRefreshable</v>
      <v t="s">%EntityCulture</v>
      <v t="s">%EntityId</v>
      <v t="s">_Icon</v>
      <v t="s">_Display</v>
      <v t="s">Name</v>
      <v t="s">Price</v>
      <v t="s">_SubLabel</v>
      <v t="s">Last trade time</v>
      <v t="s">Ticker symbol</v>
      <v t="s">Change</v>
      <v t="s">Change (%)</v>
      <v t="s">Currency</v>
      <v t="s">From currency</v>
      <v t="s">Previous close</v>
      <v t="s">Open</v>
      <v t="s">High</v>
      <v t="s">Low</v>
      <v t="s">52 week high</v>
      <v t="s">52 week low</v>
      <v t="s">Instrument type</v>
      <v t="s">_Flags</v>
      <v t="s">UniqueName</v>
      <v t="s">_DisplayString</v>
      <v t="s">%ProviderInfo</v>
    </a>
  </spbArrays>
  <spbData count="7">
    <spb s="0">
      <v>0</v>
      <v>Name</v>
    </spb>
    <spb s="1">
      <v>0</v>
      <v>0</v>
      <v>0</v>
    </spb>
    <spb s="2">
      <v>1</v>
      <v>1</v>
    </spb>
    <spb s="3">
      <v>1</v>
      <v>2</v>
      <v>2</v>
      <v>3</v>
      <v>2</v>
      <v>2</v>
      <v>2</v>
      <v>4</v>
      <v>5</v>
    </spb>
    <spb s="4">
      <v>GMT</v>
    </spb>
    <spb s="0">
      <v>1</v>
      <v>Name</v>
    </spb>
    <spb s="5">
      <v>2</v>
      <v>2</v>
      <v>1</v>
      <v>2</v>
      <v>2</v>
      <v>2</v>
      <v>3</v>
      <v>2</v>
      <v>2</v>
      <v>2</v>
      <v>4</v>
      <v>5</v>
    </spb>
  </spbData>
</supportingPropertyBags>
</file>

<file path=xl/richData/rdsupportingpropertybagstructure.xml><?xml version="1.0" encoding="utf-8"?>
<spbStructures xmlns="http://schemas.microsoft.com/office/spreadsheetml/2017/richdata2" count="6">
  <s>
    <k n="^Order" t="spba"/>
    <k n="TitleProperty" t="s"/>
  </s>
  <s>
    <k n="ShowInCardView" t="b"/>
    <k n="ShowInDotNotation" t="b"/>
    <k n="ShowInAutoComplete" t="b"/>
  </s>
  <s>
    <k n="UniqueName" t="spb"/>
    <k n="`%ProviderInfo" t="spb"/>
  </s>
  <s>
    <k n="Name" t="i"/>
    <k n="Price" t="i"/>
    <k n="Change" t="i"/>
    <k n="Change (%)" t="i"/>
    <k n="52 week low" t="i"/>
    <k n="52 week high" t="i"/>
    <k n="Previous close" t="i"/>
    <k n="Last trade time" t="i"/>
    <k n="`%EntityServiceId" t="i"/>
  </s>
  <s>
    <k n="Last trade time" t="s"/>
  </s>
  <s>
    <k n="Low" t="i"/>
    <k n="High" t="i"/>
    <k n="Name" t="i"/>
    <k n="Open" t="i"/>
    <k n="Price" t="i"/>
    <k n="Change" t="i"/>
    <k n="Change (%)" t="i"/>
    <k n="52 week low" t="i"/>
    <k n="52 week high" t="i"/>
    <k n="Previous close" t="i"/>
    <k n="Last trade time" t="i"/>
    <k n="`%EntityServiceId" t="i"/>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4">
    <x:dxf>
      <x:numFmt numFmtId="2" formatCode="0.00"/>
    </x:dxf>
    <x:dxf>
      <x:numFmt numFmtId="0" formatCode="General"/>
    </x:dxf>
    <x:dxf>
      <x:numFmt numFmtId="27" formatCode="dd/mm/yyyy\ hh:mm"/>
    </x:dxf>
    <x:dxf>
      <x:numFmt numFmtId="14" formatCode="0.00%"/>
    </x:dxf>
  </dxfs>
  <richProperties>
    <rPr n="IsTitleField" t="b"/>
    <rPr n="NumberFormat" t="s"/>
  </richProperties>
  <richStyles>
    <rSty>
      <rpv i="0">1</rpv>
    </rSty>
    <rSty dxfid="1">
      <rpv i="1">_([$€-x-euro2] * #,##0.00_);_([$€-x-euro2] * (#,##0.00);_([$€-x-euro2] * "-"??_);_(@_)</rpv>
    </rSty>
    <rSty dxfid="3"/>
    <rSty dxfid="2"/>
    <rSty dxfid="0">
      <rpv i="1">0.00</rpv>
    </rSty>
  </richStyles>
</richStyleSheet>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el r:id="rId23"/>
  <rel r:id="rId24"/>
  <rel r:id="rId25"/>
  <rel r:id="rId26"/>
  <rel r:id="rId27"/>
  <rel r:id="rId28"/>
  <rel r:id="rId29"/>
  <rel r:id="rId30"/>
  <rel r:id="rId31"/>
  <rel r:id="rId32"/>
  <rel r:id="rId33"/>
  <rel r:id="rId34"/>
  <rel r:id="rId35"/>
  <rel r:id="rId36"/>
  <rel r:id="rId37"/>
  <rel r:id="rId38"/>
  <rel r:id="rId39"/>
  <rel r:id="rId40"/>
  <rel r:id="rId41"/>
  <rel r:id="rId42"/>
  <rel r:id="rId43"/>
  <rel r:id="rId44"/>
  <rel r:id="rId45"/>
  <rel r:id="rId46"/>
  <rel r:id="rId47"/>
  <rel r:id="rId48"/>
  <rel r:id="rId49"/>
  <rel r:id="rId50"/>
  <rel r:id="rId51"/>
  <rel r:id="rId52"/>
  <rel r:id="rId53"/>
  <rel r:id="rId54"/>
  <rel r:id="rId55"/>
  <rel r:id="rId56"/>
  <rel r:id="rId57"/>
  <rel r:id="rId58"/>
</richValueRels>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metinimetus" xr10:uid="{3DEB6B01-8F6C-4712-89FA-F27795355EA3}" sourceName="Ametinimetus">
  <extLst>
    <x:ext xmlns:x15="http://schemas.microsoft.com/office/spreadsheetml/2010/11/main" uri="{2F2917AC-EB37-4324-AD4E-5DD8C200BD13}">
      <x15:tableSlicerCache tableId="2" column="2"/>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sakond" xr10:uid="{DB95EF4E-CCE3-4CE1-90A4-1AA0228B9ED3}" sourceName="Osakond">
  <extLst>
    <x:ext xmlns:x15="http://schemas.microsoft.com/office/spreadsheetml/2010/11/main" uri="{2F2917AC-EB37-4324-AD4E-5DD8C200BD13}">
      <x15:tableSlicerCache tableId="2" column="3"/>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metinimetus" xr10:uid="{4F4F8260-E6FC-4F80-BAEC-FE9C592633E8}" cache="Slicer_Ametinimetus" caption="Ametinimetus" rowHeight="241300"/>
  <slicer name="Osakond" xr10:uid="{65822745-F804-4DCB-9840-664237400CA6}" cache="Slicer_Osakond" caption="Osakond"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3CC1FF53-5EFC-4BAF-A8D5-3D3C2E985136}" name="Tabel17" displayName="Tabel17" ref="A12:A18" totalsRowShown="0" headerRowDxfId="112" dataDxfId="110" headerRowBorderDxfId="111" tableBorderDxfId="109" totalsRowBorderDxfId="108">
  <autoFilter ref="A12:A18" xr:uid="{3CC1FF53-5EFC-4BAF-A8D5-3D3C2E985136}"/>
  <tableColumns count="1">
    <tableColumn id="1" xr3:uid="{6A398DBD-6C65-45BE-B304-80AFB6D98D54}" name="Toote liik" dataDxfId="107">
      <calculatedColumnFormula>A2</calculatedColumnFormula>
    </tableColumn>
  </tableColumns>
  <tableStyleInfo name="TableStyleLight20"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EA059D8-4D53-4F2A-8FDC-3F94FB2992F6}" name="andmed" displayName="andmed" ref="A1:F201" totalsRowShown="0" headerRowDxfId="30" dataDxfId="29">
  <autoFilter ref="A1:F201" xr:uid="{2EA059D8-4D53-4F2A-8FDC-3F94FB2992F6}"/>
  <tableColumns count="6">
    <tableColumn id="1" xr3:uid="{0E1C5DBA-BBEF-45DD-9417-79FF1878F7E9}" name="id" dataDxfId="28"/>
    <tableColumn id="2" xr3:uid="{3C747DB0-9EEE-497A-9A6D-DE72492C794C}" name="first_name" dataDxfId="27"/>
    <tableColumn id="3" xr3:uid="{9C3373BF-74E3-47F3-A62C-3563BB283A17}" name="last_name" dataDxfId="26"/>
    <tableColumn id="4" xr3:uid="{BF0E52D1-BFA2-4F48-9E46-E4EF73DB0D7D}" name="email" dataDxfId="25"/>
    <tableColumn id="5" xr3:uid="{92F8B4F4-7F8E-4C70-A56F-8C45DADD40BF}" name="gender" dataDxfId="24"/>
    <tableColumn id="6" xr3:uid="{7B198B0B-338B-4973-8A03-E779BF88BFE7}" name="ip_address" dataDxfId="23"/>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2CB0870-99A6-4586-BF4C-40760D8EBAEC}" name="tulemused" displayName="tulemused" ref="K1:O9" totalsRowShown="0" headerRowDxfId="22" dataDxfId="21">
  <autoFilter ref="K1:O9" xr:uid="{B2CB0870-99A6-4586-BF4C-40760D8EBAEC}"/>
  <tableColumns count="5">
    <tableColumn id="1" xr3:uid="{C874F3F0-30D6-4BE3-BF80-25F0F1404F22}" name="email" dataDxfId="20"/>
    <tableColumn id="2" xr3:uid="{D0F22785-167B-47B5-A6BC-F05828CB51EF}" name="nimi" dataDxfId="19"/>
    <tableColumn id="3" xr3:uid="{825E7E62-C425-45E8-AC7E-BE1DA743AD2C}" name="perekonnanimi" dataDxfId="18"/>
    <tableColumn id="4" xr3:uid="{0D24E369-4178-48C4-B97E-01575CB1DB2E}" name="sugu" dataDxfId="17">
      <calculatedColumnFormula>_xlfn.XLOOKUP($K2,andmed[email],andmed[gender])</calculatedColumnFormula>
    </tableColumn>
    <tableColumn id="5" xr3:uid="{409B0DAD-3532-40BA-A68D-560B00D1EEE5}" name="linn" dataDxfId="16"/>
  </tableColumns>
  <tableStyleInfo name="TableStyleLight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58371F5-21DA-45E7-9D4B-346163F6C853}" name="elukoht" displayName="elukoht" ref="H1:I125" totalsRowShown="0" headerRowDxfId="15" dataDxfId="14">
  <autoFilter ref="H1:I125" xr:uid="{958371F5-21DA-45E7-9D4B-346163F6C853}"/>
  <tableColumns count="2">
    <tableColumn id="1" xr3:uid="{0991A33E-727E-4FDB-B2C3-0817ABB23733}" name="email" dataDxfId="13"/>
    <tableColumn id="2" xr3:uid="{E154BD3F-3844-409A-BA87-7B6C438C20C6}" name="city" dataDxfId="12"/>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364BE0D-6865-4986-8BD2-E4A71E362622}" name="Tabel18" displayName="Tabel18" ref="C12:F20" totalsRowShown="0" headerRowBorderDxfId="106" tableBorderDxfId="105" totalsRowBorderDxfId="104">
  <autoFilter ref="C12:F20" xr:uid="{9364BE0D-6865-4986-8BD2-E4A71E362622}"/>
  <tableColumns count="4">
    <tableColumn id="1" xr3:uid="{44DA107D-CD2E-4530-BEAB-5C716CDE2692}" name="Toote nimi" dataDxfId="103"/>
    <tableColumn id="2" xr3:uid="{76B20304-D04F-419A-83C9-6606C6E4BBAF}" name="Hind (€)_x000a_Euroopa" dataDxfId="102"/>
    <tableColumn id="3" xr3:uid="{AA7E2925-C327-4C59-9C59-73D4C09C2DD0}" name="Hind ($)_x000a_Ameerika" dataDxfId="101"/>
    <tableColumn id="4" xr3:uid="{EBF3C616-F73A-44C0-8C05-6DF5CA6D2BA7}" name="Toote liik" dataDxfId="100"/>
  </tableColumns>
  <tableStyleInfo name="TableStyleLight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6807E0D2-3528-46F6-ADC7-DC045EF7AECC}" name="Tabel19" displayName="Tabel19" ref="A1:D51" totalsRowShown="0" headerRowDxfId="99" headerRowBorderDxfId="98" tableBorderDxfId="97" totalsRowBorderDxfId="96">
  <autoFilter ref="A1:D51" xr:uid="{6807E0D2-3528-46F6-ADC7-DC045EF7AECC}"/>
  <tableColumns count="4">
    <tableColumn id="1" xr3:uid="{401B0C82-AA7A-4320-B78C-9211FF819A9F}" name="Eesnimi" dataDxfId="95"/>
    <tableColumn id="2" xr3:uid="{4D230789-345D-4150-986C-26D843A3457C}" name="Vanus" dataDxfId="94"/>
    <tableColumn id="3" xr3:uid="{E7C8F1B3-1FB1-4876-A20D-CF19A5E324BA}" name="Sugu" dataDxfId="93"/>
    <tableColumn id="4" xr3:uid="{1FC808DC-4F81-40D2-B92B-2B91B8F999B7}" name="Elukoht" dataDxfId="92"/>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AC89ED6-89B1-48EF-A9B8-16BB2602F28A}" name="Tabel13" displayName="Tabel13" ref="A1:B17" totalsRowShown="0" headerRowDxfId="83" dataDxfId="81" headerRowBorderDxfId="82" tableBorderDxfId="80" totalsRowBorderDxfId="79">
  <autoFilter ref="A1:B17" xr:uid="{FAC89ED6-89B1-48EF-A9B8-16BB2602F28A}"/>
  <sortState xmlns:xlrd2="http://schemas.microsoft.com/office/spreadsheetml/2017/richdata2" ref="A2:B17">
    <sortCondition ref="A1:A17"/>
  </sortState>
  <tableColumns count="2">
    <tableColumn id="1" xr3:uid="{EA1C1636-1A42-4C9A-A2CF-2D61728C9D04}" name="Puuviljad" dataDxfId="78"/>
    <tableColumn id="2" xr3:uid="{DD0408A0-4D82-4802-AE67-63D6C9C76F2A}" name="Kogus (kg)" dataDxfId="77"/>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3E449EC-3F90-4632-BC13-A7C46D9162B6}" name="Tabel4" displayName="Tabel4" ref="A1:E26" totalsRowShown="0" headerRowDxfId="76" dataDxfId="74" headerRowBorderDxfId="75" tableBorderDxfId="73" totalsRowBorderDxfId="72">
  <autoFilter ref="A1:E26" xr:uid="{B3E449EC-3F90-4632-BC13-A7C46D9162B6}"/>
  <sortState xmlns:xlrd2="http://schemas.microsoft.com/office/spreadsheetml/2017/richdata2" ref="A2:E26">
    <sortCondition descending="1" ref="D1:D26"/>
  </sortState>
  <tableColumns count="5">
    <tableColumn id="1" xr3:uid="{20FDB596-33D1-4750-BD33-7CB364BE7D53}" name="Ettevõtlikud" dataDxfId="71"/>
    <tableColumn id="2" xr3:uid="{E61CC782-9E5D-454A-9BAB-C8383C5ADC78}" name="Tegevus-valdkond" dataDxfId="70"/>
    <tableColumn id="3" xr3:uid="{C6813C20-AC91-4006-A67D-43575C256D75}" name="Firma nimi" dataDxfId="69"/>
    <tableColumn id="4" xr3:uid="{E114F241-EDE5-40B0-8471-7B949A4B3F50}" name="Võlgnevus" dataDxfId="68"/>
    <tableColumn id="5" xr3:uid="{986E47D7-2D1E-4AE2-920C-039F1DC036D2}" name="Pank" dataDxfId="67"/>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640ECA7-6C4E-4D92-BDD4-AC1817367601}" name="Tabel5" displayName="Tabel5" ref="A1:E1557" totalsRowShown="0" headerRowDxfId="66" dataDxfId="64" headerRowBorderDxfId="65" tableBorderDxfId="63" totalsRowBorderDxfId="62" headerRowCellStyle="Normal_kontroll 2" dataCellStyle="Normal_kontroll 2">
  <autoFilter ref="A1:E1557" xr:uid="{A640ECA7-6C4E-4D92-BDD4-AC1817367601}"/>
  <tableColumns count="5">
    <tableColumn id="1" xr3:uid="{33AEADE7-0962-4C25-A6BD-F9FBA2569248}" name="Eesnimi" dataDxfId="61" dataCellStyle="Normal_kontroll 2"/>
    <tableColumn id="2" xr3:uid="{A5EA6E76-E56A-4CD1-B115-563E931D3716}" name="Linn" dataDxfId="60" dataCellStyle="Normal_kontroll 2"/>
    <tableColumn id="3" xr3:uid="{4621CDFB-83D0-4DE3-B4E3-BA3DD9753CEF}" name="Vanus" dataDxfId="59" dataCellStyle="Normal_kontroll 2"/>
    <tableColumn id="4" xr3:uid="{80FCA9EA-7BB9-4F49-8102-76D8EE46B8C2}" name="Maja" dataDxfId="58" dataCellStyle="Normal_kontroll 2"/>
    <tableColumn id="5" xr3:uid="{FB06BC6B-1BFF-4F65-B5C2-09BFEB304F56}" name="Korter" dataDxfId="57" dataCellStyle="Normal_kontroll 2"/>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CA26CA6-2E65-45B0-AD76-6A7B97A7E6BC}" name="Tabel6" displayName="Tabel6" ref="A1:F38" totalsRowShown="0" headerRowDxfId="56" dataDxfId="54" headerRowBorderDxfId="55" tableBorderDxfId="53" totalsRowBorderDxfId="52">
  <autoFilter ref="A1:F38" xr:uid="{3CA26CA6-2E65-45B0-AD76-6A7B97A7E6BC}"/>
  <tableColumns count="6">
    <tableColumn id="1" xr3:uid="{111A303D-6565-4171-B764-42B81B4CE356}" name="Jrk nr" dataDxfId="51"/>
    <tableColumn id="2" xr3:uid="{3E20858B-388F-491D-BD8B-A5BCA5BBF72F}" name="Nimi" dataDxfId="50"/>
    <tableColumn id="3" xr3:uid="{7ED415DE-E215-43AA-A943-FF6B7D002220}" name="Sugu" dataDxfId="49"/>
    <tableColumn id="4" xr3:uid="{5EE8D2D7-1E33-41BF-8B7A-D39254C21F61}" name="Toit" dataDxfId="48"/>
    <tableColumn id="5" xr3:uid="{27E79931-95D3-46D4-A34F-84E00CDC010D}" name="Rahulolu" dataDxfId="47"/>
    <tableColumn id="6" xr3:uid="{6E6DA065-7EE2-43CF-9FA1-5316B9E5DF3B}" name="Lastesaated" dataDxfId="46"/>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0EE39D1-E9D8-42DB-AC60-31C0743169A8}" name="Tabel8" displayName="Tabel8" ref="A1:B27" totalsRowShown="0" headerRowDxfId="45" dataDxfId="43" headerRowBorderDxfId="44" tableBorderDxfId="42" totalsRowBorderDxfId="41">
  <autoFilter ref="A1:B27" xr:uid="{30EE39D1-E9D8-42DB-AC60-31C0743169A8}"/>
  <tableColumns count="2">
    <tableColumn id="1" xr3:uid="{FF645E49-F35A-41FD-98CD-40ED8BFB14ED}" name="Aasta" dataDxfId="40"/>
    <tableColumn id="2" xr3:uid="{3BBBC364-3C65-4091-8F86-75E4D8C7876D}" name="THI (%)" dataDxfId="39"/>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56F2A1-23A6-48F5-BC4D-7428F5A55E98}" name="Table5" displayName="Table5" ref="A35:C60" totalsRowShown="0" headerRowDxfId="38" dataDxfId="36" headerRowBorderDxfId="37" tableBorderDxfId="35" totalsRowBorderDxfId="34">
  <autoFilter ref="A35:C60" xr:uid="{A656F2A1-23A6-48F5-BC4D-7428F5A55E98}"/>
  <tableColumns count="3">
    <tableColumn id="1" xr3:uid="{FD125F6D-80DB-494C-AB91-EA5B2772B01F}" name="Nimi" dataDxfId="33"/>
    <tableColumn id="2" xr3:uid="{9D517C8C-2A47-49DB-9DCB-DAD98F2A881D}" name="Ametinimetus" dataDxfId="32"/>
    <tableColumn id="3" xr3:uid="{743E5BFC-0867-4158-B1FD-7BC2D801CCDC}" name="Osakond" dataDxfId="31"/>
  </tableColumns>
  <tableStyleInfo name="TableStyleMedium2" showFirstColumn="0" showLastColumn="0" showRowStripes="1" showColumnStripes="0"/>
</table>
</file>

<file path=xl/theme/theme1.xml><?xml version="1.0" encoding="utf-8"?>
<a:theme xmlns:a="http://schemas.openxmlformats.org/drawingml/2006/main" name="Office’i kujundus 2013–2022">
  <a:themeElements>
    <a:clrScheme name="Office 2013–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6" dT="2025-04-30T12:08:53.49" personId="{4CD5A3D7-D673-4B16-ACB5-D56B65B7467E}" id="{702136DF-2622-48C7-A22C-D5E7D422EFF4}">
    <text>Päeva lisamine TEXT funktsiooniga</text>
  </threadedComment>
  <threadedComment ref="B6" dT="2026-01-20T20:58:06.97" personId="{463760F4-DA63-41F0-B9E1-F69CD4CD15B2}" id="{C5627EA6-BFD1-4BF8-9350-72750B7F12DC}" parentId="{702136DF-2622-48C7-A22C-D5E7D422EFF4}">
    <text>=TEXT(A6;"DDDD")</text>
  </threadedComment>
  <threadedComment ref="C6" dT="2026-01-20T20:58:35.56" personId="{463760F4-DA63-41F0-B9E1-F69CD4CD15B2}" id="{85100A74-E959-439B-9EBD-93440BBC821A}">
    <text>=TEXT(A6;"MMMM")</text>
  </threadedComment>
  <threadedComment ref="D6" dT="2026-02-18T12:50:49.85" personId="{4CD5A3D7-D673-4B16-ACB5-D56B65B7467E}" id="{44E7B313-8586-47B7-8BCC-0A523943CFCD}">
    <text>Kellaaeg üle arvutada akadeemilistesse</text>
  </threadedComment>
  <threadedComment ref="E6" dT="2026-03-24T09:08:25.21" personId="{4CD5A3D7-D673-4B16-ACB5-D56B65B7467E}" id="{AD9DCBDC-C26E-4490-A395-745203723A21}">
    <text>=((TIMEVALUE(MID(D6;7;5))-TIMEVALUE(LEFT(D6;5)))*24*60/45)</text>
  </threadedComment>
</ThreadedComments>
</file>

<file path=xl/threadedComments/threadedComment2.xml><?xml version="1.0" encoding="utf-8"?>
<ThreadedComments xmlns="http://schemas.microsoft.com/office/spreadsheetml/2018/threadedcomments" xmlns:x="http://schemas.openxmlformats.org/spreadsheetml/2006/main">
  <threadedComment ref="B1" dT="2026-04-16T20:38:44.85" personId="{463760F4-DA63-41F0-B9E1-F69CD4CD15B2}" id="{976615CE-7422-42DB-9445-9034283F02CA}">
    <text>Kirjuta päev TEXT funktsioonina</text>
  </threadedComment>
  <threadedComment ref="C1" dT="2026-04-16T20:38:22.93" personId="{463760F4-DA63-41F0-B9E1-F69CD4CD15B2}" id="{A61C307F-737A-4E7D-A5A5-3B479DF1CB78}">
    <text>Kirjuta kuu TEXT funktsioonina</text>
  </threadedComment>
  <threadedComment ref="D1" dT="2026-04-16T20:38:59.70" personId="{463760F4-DA63-41F0-B9E1-F69CD4CD15B2}" id="{BCEB9384-EAA5-40B7-88DF-8AF972A25A61}">
    <text>Kopeeri kellaaeg</text>
  </threadedComment>
  <threadedComment ref="E1" dT="2026-04-16T20:39:14.32" personId="{463760F4-DA63-41F0-B9E1-F69CD4CD15B2}" id="{A3E8D722-DFDE-4235-A992-EB9D4BDB73D4}">
    <text>Kopeeri tundide arv</text>
  </threadedComment>
</ThreadedComments>
</file>

<file path=xl/threadedComments/threadedComment3.xml><?xml version="1.0" encoding="utf-8"?>
<ThreadedComments xmlns="http://schemas.microsoft.com/office/spreadsheetml/2018/threadedcomments" xmlns:x="http://schemas.openxmlformats.org/spreadsheetml/2006/main">
  <threadedComment ref="J1" dT="2025-11-22T17:52:04.51" personId="{463760F4-DA63-41F0-B9E1-F69CD4CD15B2}" id="{061110C9-2C23-4DEF-952B-B3286BA1882F}">
    <text>Tekst on kirjutatud lahtrisse A1, kuid näitab, et tekst on joondatud läbi nelja lahtri.</text>
  </threadedComment>
</ThreadedComments>
</file>

<file path=xl/threadedComments/threadedComment4.xml><?xml version="1.0" encoding="utf-8"?>
<ThreadedComments xmlns="http://schemas.microsoft.com/office/spreadsheetml/2018/threadedcomments" xmlns:x="http://schemas.openxmlformats.org/spreadsheetml/2006/main">
  <threadedComment ref="B2" dT="2024-11-10T21:37:10.48" personId="{4CD5A3D7-D673-4B16-ACB5-D56B65B7467E}" id="{FFA7D5E6-AC16-4B2B-A6AF-B82813C060DF}">
    <text>Vorminda lahtrisse juurde "tk"</text>
  </threadedComment>
  <threadedComment ref="B16" dT="2024-11-10T21:41:09.77" personId="{4CD5A3D7-D673-4B16-ACB5-D56B65B7467E}" id="{B07C71C9-11FA-4BC2-95AB-FDBAA95BE850}">
    <text>Kasutades Alt+0178 koodi lisada ruutmeetrit tähisena suuruste juurde</text>
  </threadedComment>
  <threadedComment ref="D16" dT="2026-02-19T13:46:34.50" personId="{4CD5A3D7-D673-4B16-ACB5-D56B65B7467E}" id="{2C794ADD-39A1-4538-A45F-48623C04CF73}">
    <text>Lisada €/m2 ühikuna juurde</text>
  </threadedComment>
  <threadedComment ref="B30" dT="2025-02-25T17:46:42.43" personId="{463760F4-DA63-41F0-B9E1-F69CD4CD15B2}" id="{C01DAFD2-089B-4C6D-9EFC-FFA6C214B35F}">
    <text>Vorminda lahtrisse juurde "g"</text>
  </threadedComment>
  <threadedComment ref="B42" dT="2026-03-25T10:02:00.85" personId="{4CD5A3D7-D673-4B16-ACB5-D56B65B7467E}" id="{3965319E-612A-4C3B-93C7-F9D188272CA4}">
    <text>Lisada liiter arvule juurde</text>
  </threadedComment>
</ThreadedComments>
</file>

<file path=xl/threadedComments/threadedComment5.xml><?xml version="1.0" encoding="utf-8"?>
<ThreadedComments xmlns="http://schemas.microsoft.com/office/spreadsheetml/2018/threadedcomments" xmlns:x="http://schemas.openxmlformats.org/spreadsheetml/2006/main">
  <threadedComment ref="D4" dT="2025-04-30T11:08:52.71" personId="{4CD5A3D7-D673-4B16-ACB5-D56B65B7467E}" id="{DE22D99E-D062-4F77-96D9-4F197FC4B07F}">
    <text>Järjekorranumbrid lisanduvad tänu sisestatud funktsioonile</text>
  </threadedComment>
</ThreadedComments>
</file>

<file path=xl/threadedComments/threadedComment6.xml><?xml version="1.0" encoding="utf-8"?>
<ThreadedComments xmlns="http://schemas.microsoft.com/office/spreadsheetml/2018/threadedcomments" xmlns:x="http://schemas.openxmlformats.org/spreadsheetml/2006/main">
  <threadedComment ref="D11" dT="2026-01-26T19:07:08.39" personId="{463760F4-DA63-41F0-B9E1-F69CD4CD15B2}" id="{6ABE8190-3C91-44FF-99A2-7EEF53A3D48B}">
    <text>Oluline, et punktisummad oleksid kasvavas järjekorras.
-1 väärtus funktsioonis võtab suurima väärtuse. Ehk kui Vlookup'il on TRUE, siis Xlookup'il on -1.</text>
  </threadedComment>
  <threadedComment ref="D35" dT="2026-01-26T19:10:37.79" personId="{463760F4-DA63-41F0-B9E1-F69CD4CD15B2}" id="{DCBFF663-437E-49CE-B01E-FDE5ADB403D2}">
    <text>Piirväärtused peavad olema kasvavas järjekorras. Võrreldes Vlookup'iga, on Xlookup loetavam funktsioon ja vähem vigu.</text>
  </threadedComment>
</ThreadedComments>
</file>

<file path=xl/threadedComments/threadedComment7.xml><?xml version="1.0" encoding="utf-8"?>
<ThreadedComments xmlns="http://schemas.microsoft.com/office/spreadsheetml/2018/threadedcomments" xmlns:x="http://schemas.openxmlformats.org/spreadsheetml/2006/main">
  <threadedComment ref="A2" dT="2025-01-29T18:58:10.27" personId="{4CD5A3D7-D673-4B16-ACB5-D56B65B7467E}" id="{994483DD-D0BB-4B9C-BE67-750F913EF15A}">
    <text>Siia saab koostada ripploendi nimedest</text>
  </threadedComment>
</ThreadedComments>
</file>

<file path=xl/threadedComments/threadedComment8.xml><?xml version="1.0" encoding="utf-8"?>
<ThreadedComments xmlns="http://schemas.microsoft.com/office/spreadsheetml/2018/threadedcomments" xmlns:x="http://schemas.openxmlformats.org/spreadsheetml/2006/main">
  <threadedComment ref="F2" dT="2025-01-29T19:15:14.77" personId="{4CD5A3D7-D673-4B16-ACB5-D56B65B7467E}" id="{2A2FAF70-A8BA-474F-8E42-7141408C34B1}">
    <text>Kirjuta toote nimi käsitsi või koosta ripploend</text>
  </threadedComment>
</ThreadedComments>
</file>

<file path=xl/threadedComments/threadedComment9.xml><?xml version="1.0" encoding="utf-8"?>
<ThreadedComments xmlns="http://schemas.microsoft.com/office/spreadsheetml/2018/threadedcomments" xmlns:x="http://schemas.openxmlformats.org/spreadsheetml/2006/main">
  <threadedComment ref="H17" dT="2026-01-21T18:24:27.26" personId="{463760F4-DA63-41F0-B9E1-F69CD4CD15B2}" id="{7A758547-DBFA-44DF-BFFE-108E65255A62}">
    <text>Siin peab alati olema valem ja Mõjuanalüüs ei muuda valemit.</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1.xml"/><Relationship Id="rId4" Type="http://schemas.microsoft.com/office/2017/10/relationships/threadedComment" Target="../threadedComments/threadedComment1.xml"/></Relationships>
</file>

<file path=xl/worksheets/_rels/sheet15.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5.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4" Type="http://schemas.microsoft.com/office/2017/10/relationships/threadedComment" Target="../threadedComments/threadedComment4.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drawing" Target="../drawings/drawing22.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5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30.xml"/><Relationship Id="rId4" Type="http://schemas.microsoft.com/office/2017/10/relationships/threadedComment" Target="../threadedComments/threadedComment5.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57.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62.xml.rels><?xml version="1.0" encoding="UTF-8" standalone="yes"?>
<Relationships xmlns="http://schemas.openxmlformats.org/package/2006/relationships"><Relationship Id="rId1" Type="http://schemas.openxmlformats.org/officeDocument/2006/relationships/table" Target="../tables/table5.xml"/></Relationships>
</file>

<file path=xl/worksheets/_rels/sheet63.xml.rels><?xml version="1.0" encoding="UTF-8" standalone="yes"?>
<Relationships xmlns="http://schemas.openxmlformats.org/package/2006/relationships"><Relationship Id="rId1" Type="http://schemas.openxmlformats.org/officeDocument/2006/relationships/table" Target="../tables/table6.xml"/></Relationships>
</file>

<file path=xl/worksheets/_rels/sheet64.xml.rels><?xml version="1.0" encoding="UTF-8" standalone="yes"?>
<Relationships xmlns="http://schemas.openxmlformats.org/package/2006/relationships"><Relationship Id="rId1" Type="http://schemas.openxmlformats.org/officeDocument/2006/relationships/table" Target="../tables/table7.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68.xml.rels><?xml version="1.0" encoding="UTF-8" standalone="yes"?>
<Relationships xmlns="http://schemas.openxmlformats.org/package/2006/relationships"><Relationship Id="rId117" Type="http://schemas.openxmlformats.org/officeDocument/2006/relationships/hyperlink" Target="https://en.wikipedia.org/wiki/Kazakhstan" TargetMode="External"/><Relationship Id="rId21" Type="http://schemas.openxmlformats.org/officeDocument/2006/relationships/hyperlink" Target="https://en.wikipedia.org/wiki/Republic_of_Ireland" TargetMode="External"/><Relationship Id="rId42" Type="http://schemas.openxmlformats.org/officeDocument/2006/relationships/hyperlink" Target="https://en.wikipedia.org/wiki/Croatia" TargetMode="External"/><Relationship Id="rId63" Type="http://schemas.openxmlformats.org/officeDocument/2006/relationships/hyperlink" Target="https://en.wikipedia.org/wiki/Hungary" TargetMode="External"/><Relationship Id="rId84" Type="http://schemas.openxmlformats.org/officeDocument/2006/relationships/hyperlink" Target="https://en.wikipedia.org/wiki/Jordan" TargetMode="External"/><Relationship Id="rId138" Type="http://schemas.openxmlformats.org/officeDocument/2006/relationships/hyperlink" Target="https://en.wikipedia.org/wiki/Laos" TargetMode="External"/><Relationship Id="rId159" Type="http://schemas.openxmlformats.org/officeDocument/2006/relationships/hyperlink" Target="https://en.wikipedia.org/wiki/Kenya" TargetMode="External"/><Relationship Id="rId170" Type="http://schemas.openxmlformats.org/officeDocument/2006/relationships/hyperlink" Target="https://en.wikipedia.org/wiki/Mali" TargetMode="External"/><Relationship Id="rId107" Type="http://schemas.openxmlformats.org/officeDocument/2006/relationships/hyperlink" Target="https://en.wikipedia.org/wiki/Ukraine" TargetMode="External"/><Relationship Id="rId11" Type="http://schemas.openxmlformats.org/officeDocument/2006/relationships/hyperlink" Target="https://en.wikipedia.org/wiki/Canada" TargetMode="External"/><Relationship Id="rId32" Type="http://schemas.openxmlformats.org/officeDocument/2006/relationships/hyperlink" Target="https://en.wikipedia.org/wiki/Costa_Rica" TargetMode="External"/><Relationship Id="rId53" Type="http://schemas.openxmlformats.org/officeDocument/2006/relationships/hyperlink" Target="https://en.wikipedia.org/wiki/Argentina" TargetMode="External"/><Relationship Id="rId74" Type="http://schemas.openxmlformats.org/officeDocument/2006/relationships/hyperlink" Target="https://en.wikipedia.org/wiki/Algeria" TargetMode="External"/><Relationship Id="rId128" Type="http://schemas.openxmlformats.org/officeDocument/2006/relationships/hyperlink" Target="https://en.wikipedia.org/wiki/Cambodia" TargetMode="External"/><Relationship Id="rId149" Type="http://schemas.openxmlformats.org/officeDocument/2006/relationships/hyperlink" Target="https://en.wikipedia.org/wiki/Eritrea" TargetMode="External"/><Relationship Id="rId5" Type="http://schemas.openxmlformats.org/officeDocument/2006/relationships/hyperlink" Target="https://en.wikipedia.org/wiki/Singapore" TargetMode="External"/><Relationship Id="rId95" Type="http://schemas.openxmlformats.org/officeDocument/2006/relationships/hyperlink" Target="https://en.wikipedia.org/wiki/Paraguay" TargetMode="External"/><Relationship Id="rId160" Type="http://schemas.openxmlformats.org/officeDocument/2006/relationships/hyperlink" Target="https://en.wikipedia.org/wiki/Liberia" TargetMode="External"/><Relationship Id="rId181" Type="http://schemas.openxmlformats.org/officeDocument/2006/relationships/hyperlink" Target="https://en.wikipedia.org/wiki/Angola" TargetMode="External"/><Relationship Id="rId22" Type="http://schemas.openxmlformats.org/officeDocument/2006/relationships/hyperlink" Target="https://en.wikipedia.org/wiki/Portugal" TargetMode="External"/><Relationship Id="rId43" Type="http://schemas.openxmlformats.org/officeDocument/2006/relationships/hyperlink" Target="https://en.wikipedia.org/wiki/Uruguay" TargetMode="External"/><Relationship Id="rId64" Type="http://schemas.openxmlformats.org/officeDocument/2006/relationships/hyperlink" Target="https://en.wikipedia.org/wiki/Turkey" TargetMode="External"/><Relationship Id="rId118" Type="http://schemas.openxmlformats.org/officeDocument/2006/relationships/hyperlink" Target="https://en.wikipedia.org/wiki/Tajikistan" TargetMode="External"/><Relationship Id="rId139" Type="http://schemas.openxmlformats.org/officeDocument/2006/relationships/hyperlink" Target="https://en.wikipedia.org/wiki/Turkmenistan" TargetMode="External"/><Relationship Id="rId85" Type="http://schemas.openxmlformats.org/officeDocument/2006/relationships/hyperlink" Target="https://en.wikipedia.org/wiki/Colombia" TargetMode="External"/><Relationship Id="rId150" Type="http://schemas.openxmlformats.org/officeDocument/2006/relationships/hyperlink" Target="https://en.wikipedia.org/wiki/Comoros" TargetMode="External"/><Relationship Id="rId171" Type="http://schemas.openxmlformats.org/officeDocument/2006/relationships/hyperlink" Target="https://en.wikipedia.org/wiki/Equatorial_Guinea" TargetMode="External"/><Relationship Id="rId12" Type="http://schemas.openxmlformats.org/officeDocument/2006/relationships/hyperlink" Target="https://en.wikipedia.org/wiki/New_Zealand" TargetMode="External"/><Relationship Id="rId33" Type="http://schemas.openxmlformats.org/officeDocument/2006/relationships/hyperlink" Target="https://en.wikipedia.org/wiki/Cuba" TargetMode="External"/><Relationship Id="rId108" Type="http://schemas.openxmlformats.org/officeDocument/2006/relationships/hyperlink" Target="https://en.wikipedia.org/wiki/Azerbaijan" TargetMode="External"/><Relationship Id="rId129" Type="http://schemas.openxmlformats.org/officeDocument/2006/relationships/hyperlink" Target="https://en.wikipedia.org/wiki/Western_Sahara" TargetMode="External"/><Relationship Id="rId54" Type="http://schemas.openxmlformats.org/officeDocument/2006/relationships/hyperlink" Target="https://en.wikipedia.org/wiki/Antigua_and_Barbuda" TargetMode="External"/><Relationship Id="rId75" Type="http://schemas.openxmlformats.org/officeDocument/2006/relationships/hyperlink" Target="https://en.wikipedia.org/wiki/Kuwait" TargetMode="External"/><Relationship Id="rId96" Type="http://schemas.openxmlformats.org/officeDocument/2006/relationships/hyperlink" Target="https://en.wikipedia.org/wiki/State_of_Palestine" TargetMode="External"/><Relationship Id="rId140" Type="http://schemas.openxmlformats.org/officeDocument/2006/relationships/hyperlink" Target="https://en.wikipedia.org/wiki/Madagascar" TargetMode="External"/><Relationship Id="rId161" Type="http://schemas.openxmlformats.org/officeDocument/2006/relationships/hyperlink" Target="https://en.wikipedia.org/wiki/The_Gambia" TargetMode="External"/><Relationship Id="rId182" Type="http://schemas.openxmlformats.org/officeDocument/2006/relationships/hyperlink" Target="https://en.wikipedia.org/wiki/Chad" TargetMode="External"/><Relationship Id="rId6" Type="http://schemas.openxmlformats.org/officeDocument/2006/relationships/hyperlink" Target="https://en.wikipedia.org/wiki/Israel" TargetMode="External"/><Relationship Id="rId23" Type="http://schemas.openxmlformats.org/officeDocument/2006/relationships/hyperlink" Target="https://en.wikipedia.org/wiki/Belgium" TargetMode="External"/><Relationship Id="rId119" Type="http://schemas.openxmlformats.org/officeDocument/2006/relationships/hyperlink" Target="https://en.wikipedia.org/wiki/Nepal" TargetMode="External"/><Relationship Id="rId44" Type="http://schemas.openxmlformats.org/officeDocument/2006/relationships/hyperlink" Target="https://en.wikipedia.org/wiki/United_Arab_Emirates" TargetMode="External"/><Relationship Id="rId65" Type="http://schemas.openxmlformats.org/officeDocument/2006/relationships/hyperlink" Target="https://en.wikipedia.org/wiki/Saint_Lucia" TargetMode="External"/><Relationship Id="rId86" Type="http://schemas.openxmlformats.org/officeDocument/2006/relationships/hyperlink" Target="https://en.wikipedia.org/wiki/Morocco" TargetMode="External"/><Relationship Id="rId130" Type="http://schemas.openxmlformats.org/officeDocument/2006/relationships/hyperlink" Target="https://en.wikipedia.org/wiki/Solomon_Islands" TargetMode="External"/><Relationship Id="rId151" Type="http://schemas.openxmlformats.org/officeDocument/2006/relationships/hyperlink" Target="https://en.wikipedia.org/wiki/Mauritania" TargetMode="External"/><Relationship Id="rId172" Type="http://schemas.openxmlformats.org/officeDocument/2006/relationships/hyperlink" Target="https://en.wikipedia.org/wiki/South_Africa" TargetMode="External"/><Relationship Id="rId13" Type="http://schemas.openxmlformats.org/officeDocument/2006/relationships/hyperlink" Target="https://en.wikipedia.org/wiki/South_Korea" TargetMode="External"/><Relationship Id="rId18" Type="http://schemas.openxmlformats.org/officeDocument/2006/relationships/hyperlink" Target="https://en.wikipedia.org/wiki/Austria" TargetMode="External"/><Relationship Id="rId39" Type="http://schemas.openxmlformats.org/officeDocument/2006/relationships/hyperlink" Target="https://en.wikipedia.org/wiki/Albania" TargetMode="External"/><Relationship Id="rId109" Type="http://schemas.openxmlformats.org/officeDocument/2006/relationships/hyperlink" Target="https://en.wikipedia.org/wiki/Kyrgyzstan" TargetMode="External"/><Relationship Id="rId34" Type="http://schemas.openxmlformats.org/officeDocument/2006/relationships/hyperlink" Target="https://en.wikipedia.org/wiki/United_States" TargetMode="External"/><Relationship Id="rId50" Type="http://schemas.openxmlformats.org/officeDocument/2006/relationships/hyperlink" Target="https://en.wikipedia.org/wiki/Bosnia_and_Herzegovina" TargetMode="External"/><Relationship Id="rId55" Type="http://schemas.openxmlformats.org/officeDocument/2006/relationships/hyperlink" Target="https://en.wikipedia.org/wiki/Vietnam" TargetMode="External"/><Relationship Id="rId76" Type="http://schemas.openxmlformats.org/officeDocument/2006/relationships/hyperlink" Target="https://en.wikipedia.org/wiki/Mauritius" TargetMode="External"/><Relationship Id="rId97" Type="http://schemas.openxmlformats.org/officeDocument/2006/relationships/hyperlink" Target="https://en.wikipedia.org/wiki/El_Salvador" TargetMode="External"/><Relationship Id="rId104" Type="http://schemas.openxmlformats.org/officeDocument/2006/relationships/hyperlink" Target="https://en.wikipedia.org/wiki/Bangladesh" TargetMode="External"/><Relationship Id="rId120" Type="http://schemas.openxmlformats.org/officeDocument/2006/relationships/hyperlink" Target="https://en.wikipedia.org/wiki/Federated_States_of_Micronesia" TargetMode="External"/><Relationship Id="rId125" Type="http://schemas.openxmlformats.org/officeDocument/2006/relationships/hyperlink" Target="https://en.wikipedia.org/wiki/Philippines" TargetMode="External"/><Relationship Id="rId141" Type="http://schemas.openxmlformats.org/officeDocument/2006/relationships/hyperlink" Target="https://en.wikipedia.org/wiki/Namibia" TargetMode="External"/><Relationship Id="rId146" Type="http://schemas.openxmlformats.org/officeDocument/2006/relationships/hyperlink" Target="https://en.wikipedia.org/wiki/Rwanda" TargetMode="External"/><Relationship Id="rId167" Type="http://schemas.openxmlformats.org/officeDocument/2006/relationships/hyperlink" Target="https://en.wikipedia.org/wiki/Burkina_Faso" TargetMode="External"/><Relationship Id="rId188" Type="http://schemas.openxmlformats.org/officeDocument/2006/relationships/drawing" Target="../drawings/drawing35.xml"/><Relationship Id="rId7" Type="http://schemas.openxmlformats.org/officeDocument/2006/relationships/hyperlink" Target="https://en.wikipedia.org/wiki/Iceland" TargetMode="External"/><Relationship Id="rId71" Type="http://schemas.openxmlformats.org/officeDocument/2006/relationships/hyperlink" Target="https://en.wikipedia.org/wiki/Malaysia" TargetMode="External"/><Relationship Id="rId92" Type="http://schemas.openxmlformats.org/officeDocument/2006/relationships/hyperlink" Target="https://en.wikipedia.org/wiki/Seychelles" TargetMode="External"/><Relationship Id="rId162" Type="http://schemas.openxmlformats.org/officeDocument/2006/relationships/hyperlink" Target="https://en.wikipedia.org/wiki/Afghanistan" TargetMode="External"/><Relationship Id="rId183" Type="http://schemas.openxmlformats.org/officeDocument/2006/relationships/hyperlink" Target="https://en.wikipedia.org/wiki/Ivory_Coast" TargetMode="External"/><Relationship Id="rId2" Type="http://schemas.openxmlformats.org/officeDocument/2006/relationships/hyperlink" Target="https://en.wikipedia.org/wiki/Australia" TargetMode="External"/><Relationship Id="rId29" Type="http://schemas.openxmlformats.org/officeDocument/2006/relationships/hyperlink" Target="https://en.wikipedia.org/wiki/Denmark" TargetMode="External"/><Relationship Id="rId24" Type="http://schemas.openxmlformats.org/officeDocument/2006/relationships/hyperlink" Target="https://en.wikipedia.org/wiki/Finland" TargetMode="External"/><Relationship Id="rId40" Type="http://schemas.openxmlformats.org/officeDocument/2006/relationships/hyperlink" Target="https://en.wikipedia.org/wiki/Panama" TargetMode="External"/><Relationship Id="rId45" Type="http://schemas.openxmlformats.org/officeDocument/2006/relationships/hyperlink" Target="https://en.wikipedia.org/wiki/Estonia" TargetMode="External"/><Relationship Id="rId66" Type="http://schemas.openxmlformats.org/officeDocument/2006/relationships/hyperlink" Target="https://en.wikipedia.org/wiki/Serbia" TargetMode="External"/><Relationship Id="rId87" Type="http://schemas.openxmlformats.org/officeDocument/2006/relationships/hyperlink" Target="https://en.wikipedia.org/wiki/Dominican_Republic" TargetMode="External"/><Relationship Id="rId110" Type="http://schemas.openxmlformats.org/officeDocument/2006/relationships/hyperlink" Target="https://en.wikipedia.org/wiki/Trinidad_and_Tobago" TargetMode="External"/><Relationship Id="rId115" Type="http://schemas.openxmlformats.org/officeDocument/2006/relationships/hyperlink" Target="https://en.wikipedia.org/wiki/Syria" TargetMode="External"/><Relationship Id="rId131" Type="http://schemas.openxmlformats.org/officeDocument/2006/relationships/hyperlink" Target="https://en.wikipedia.org/wiki/India" TargetMode="External"/><Relationship Id="rId136" Type="http://schemas.openxmlformats.org/officeDocument/2006/relationships/hyperlink" Target="https://en.wikipedia.org/wiki/Kiribati" TargetMode="External"/><Relationship Id="rId157" Type="http://schemas.openxmlformats.org/officeDocument/2006/relationships/hyperlink" Target="https://en.wikipedia.org/wiki/Malawi" TargetMode="External"/><Relationship Id="rId178" Type="http://schemas.openxmlformats.org/officeDocument/2006/relationships/hyperlink" Target="https://en.wikipedia.org/wiki/Guinea-Bissau" TargetMode="External"/><Relationship Id="rId61" Type="http://schemas.openxmlformats.org/officeDocument/2006/relationships/hyperlink" Target="https://en.wikipedia.org/wiki/The_Bahamas" TargetMode="External"/><Relationship Id="rId82" Type="http://schemas.openxmlformats.org/officeDocument/2006/relationships/hyperlink" Target="https://en.wikipedia.org/wiki/Latvia" TargetMode="External"/><Relationship Id="rId152" Type="http://schemas.openxmlformats.org/officeDocument/2006/relationships/hyperlink" Target="https://en.wikipedia.org/wiki/Papua_New_Guinea" TargetMode="External"/><Relationship Id="rId173" Type="http://schemas.openxmlformats.org/officeDocument/2006/relationships/hyperlink" Target="https://en.wikipedia.org/wiki/Burundi" TargetMode="External"/><Relationship Id="rId19" Type="http://schemas.openxmlformats.org/officeDocument/2006/relationships/hyperlink" Target="https://en.wikipedia.org/wiki/Germany" TargetMode="External"/><Relationship Id="rId14" Type="http://schemas.openxmlformats.org/officeDocument/2006/relationships/hyperlink" Target="https://en.wikipedia.org/wiki/Luxembourg" TargetMode="External"/><Relationship Id="rId30" Type="http://schemas.openxmlformats.org/officeDocument/2006/relationships/hyperlink" Target="https://en.wikipedia.org/wiki/Cyprus" TargetMode="External"/><Relationship Id="rId35" Type="http://schemas.openxmlformats.org/officeDocument/2006/relationships/hyperlink" Target="https://en.wikipedia.org/wiki/Lebanon" TargetMode="External"/><Relationship Id="rId56" Type="http://schemas.openxmlformats.org/officeDocument/2006/relationships/hyperlink" Target="https://en.wikipedia.org/wiki/Ecuador" TargetMode="External"/><Relationship Id="rId77" Type="http://schemas.openxmlformats.org/officeDocument/2006/relationships/hyperlink" Target="https://en.wikipedia.org/wiki/Peru" TargetMode="External"/><Relationship Id="rId100" Type="http://schemas.openxmlformats.org/officeDocument/2006/relationships/hyperlink" Target="https://en.wikipedia.org/wiki/Guatemala" TargetMode="External"/><Relationship Id="rId105" Type="http://schemas.openxmlformats.org/officeDocument/2006/relationships/hyperlink" Target="https://en.wikipedia.org/wiki/Suriname" TargetMode="External"/><Relationship Id="rId126" Type="http://schemas.openxmlformats.org/officeDocument/2006/relationships/hyperlink" Target="https://en.wikipedia.org/wiki/East_Timor" TargetMode="External"/><Relationship Id="rId147" Type="http://schemas.openxmlformats.org/officeDocument/2006/relationships/hyperlink" Target="https://en.wikipedia.org/wiki/Ethiopia" TargetMode="External"/><Relationship Id="rId168" Type="http://schemas.openxmlformats.org/officeDocument/2006/relationships/hyperlink" Target="https://en.wikipedia.org/wiki/Guinea" TargetMode="External"/><Relationship Id="rId8" Type="http://schemas.openxmlformats.org/officeDocument/2006/relationships/hyperlink" Target="https://en.wikipedia.org/wiki/Spain" TargetMode="External"/><Relationship Id="rId51" Type="http://schemas.openxmlformats.org/officeDocument/2006/relationships/hyperlink" Target="https://en.wikipedia.org/wiki/Slovakia" TargetMode="External"/><Relationship Id="rId72" Type="http://schemas.openxmlformats.org/officeDocument/2006/relationships/hyperlink" Target="https://en.wikipedia.org/wiki/Nicaragua" TargetMode="External"/><Relationship Id="rId93" Type="http://schemas.openxmlformats.org/officeDocument/2006/relationships/hyperlink" Target="https://en.wikipedia.org/wiki/Honduras" TargetMode="External"/><Relationship Id="rId98" Type="http://schemas.openxmlformats.org/officeDocument/2006/relationships/hyperlink" Target="https://en.wikipedia.org/wiki/Tonga" TargetMode="External"/><Relationship Id="rId121" Type="http://schemas.openxmlformats.org/officeDocument/2006/relationships/hyperlink" Target="https://en.wikipedia.org/wiki/Mongolia" TargetMode="External"/><Relationship Id="rId142" Type="http://schemas.openxmlformats.org/officeDocument/2006/relationships/hyperlink" Target="https://en.wikipedia.org/wiki/Botswana" TargetMode="External"/><Relationship Id="rId163" Type="http://schemas.openxmlformats.org/officeDocument/2006/relationships/hyperlink" Target="https://en.wikipedia.org/wiki/Benin" TargetMode="External"/><Relationship Id="rId184" Type="http://schemas.openxmlformats.org/officeDocument/2006/relationships/hyperlink" Target="https://en.wikipedia.org/wiki/Sierra_Leone" TargetMode="External"/><Relationship Id="rId3" Type="http://schemas.openxmlformats.org/officeDocument/2006/relationships/hyperlink" Target="https://en.wikipedia.org/wiki/Italy" TargetMode="External"/><Relationship Id="rId25" Type="http://schemas.openxmlformats.org/officeDocument/2006/relationships/hyperlink" Target="https://en.wikipedia.org/wiki/United_Kingdom" TargetMode="External"/><Relationship Id="rId46" Type="http://schemas.openxmlformats.org/officeDocument/2006/relationships/hyperlink" Target="https://en.wikipedia.org/wiki/Mexico" TargetMode="External"/><Relationship Id="rId67" Type="http://schemas.openxmlformats.org/officeDocument/2006/relationships/hyperlink" Target="https://en.wikipedia.org/wiki/Georgia_(country)" TargetMode="External"/><Relationship Id="rId116" Type="http://schemas.openxmlformats.org/officeDocument/2006/relationships/hyperlink" Target="https://en.wikipedia.org/wiki/Iraq" TargetMode="External"/><Relationship Id="rId137" Type="http://schemas.openxmlformats.org/officeDocument/2006/relationships/hyperlink" Target="https://en.wikipedia.org/wiki/Myanmar" TargetMode="External"/><Relationship Id="rId158" Type="http://schemas.openxmlformats.org/officeDocument/2006/relationships/hyperlink" Target="https://en.wikipedia.org/wiki/Niger" TargetMode="External"/><Relationship Id="rId20" Type="http://schemas.openxmlformats.org/officeDocument/2006/relationships/hyperlink" Target="https://en.wikipedia.org/wiki/Greece" TargetMode="External"/><Relationship Id="rId41" Type="http://schemas.openxmlformats.org/officeDocument/2006/relationships/hyperlink" Target="https://en.wikipedia.org/wiki/Poland" TargetMode="External"/><Relationship Id="rId62" Type="http://schemas.openxmlformats.org/officeDocument/2006/relationships/hyperlink" Target="https://en.wikipedia.org/wiki/Iran" TargetMode="External"/><Relationship Id="rId83" Type="http://schemas.openxmlformats.org/officeDocument/2006/relationships/hyperlink" Target="https://en.wikipedia.org/wiki/Venezuela" TargetMode="External"/><Relationship Id="rId88" Type="http://schemas.openxmlformats.org/officeDocument/2006/relationships/hyperlink" Target="https://en.wikipedia.org/wiki/Grenada" TargetMode="External"/><Relationship Id="rId111" Type="http://schemas.openxmlformats.org/officeDocument/2006/relationships/hyperlink" Target="https://en.wikipedia.org/wiki/North_Korea" TargetMode="External"/><Relationship Id="rId132" Type="http://schemas.openxmlformats.org/officeDocument/2006/relationships/hyperlink" Target="https://en.wikipedia.org/wiki/Guyana" TargetMode="External"/><Relationship Id="rId153" Type="http://schemas.openxmlformats.org/officeDocument/2006/relationships/hyperlink" Target="https://en.wikipedia.org/wiki/Haiti" TargetMode="External"/><Relationship Id="rId174" Type="http://schemas.openxmlformats.org/officeDocument/2006/relationships/hyperlink" Target="https://en.wikipedia.org/wiki/South_Sudan" TargetMode="External"/><Relationship Id="rId179" Type="http://schemas.openxmlformats.org/officeDocument/2006/relationships/hyperlink" Target="https://en.wikipedia.org/wiki/Mozambique" TargetMode="External"/><Relationship Id="rId15" Type="http://schemas.openxmlformats.org/officeDocument/2006/relationships/hyperlink" Target="https://en.wikipedia.org/wiki/Norway" TargetMode="External"/><Relationship Id="rId36" Type="http://schemas.openxmlformats.org/officeDocument/2006/relationships/hyperlink" Target="https://en.wikipedia.org/wiki/Brunei" TargetMode="External"/><Relationship Id="rId57" Type="http://schemas.openxmlformats.org/officeDocument/2006/relationships/hyperlink" Target="https://en.wikipedia.org/wiki/Jamaica" TargetMode="External"/><Relationship Id="rId106" Type="http://schemas.openxmlformats.org/officeDocument/2006/relationships/hyperlink" Target="https://en.wikipedia.org/wiki/Egypt" TargetMode="External"/><Relationship Id="rId127" Type="http://schemas.openxmlformats.org/officeDocument/2006/relationships/hyperlink" Target="https://en.wikipedia.org/wiki/Bolivia" TargetMode="External"/><Relationship Id="rId10" Type="http://schemas.openxmlformats.org/officeDocument/2006/relationships/hyperlink" Target="https://en.wikipedia.org/wiki/Sweden" TargetMode="External"/><Relationship Id="rId31" Type="http://schemas.openxmlformats.org/officeDocument/2006/relationships/hyperlink" Target="https://en.wikipedia.org/wiki/Taiwan" TargetMode="External"/><Relationship Id="rId52" Type="http://schemas.openxmlformats.org/officeDocument/2006/relationships/hyperlink" Target="https://en.wikipedia.org/wiki/Montenegro" TargetMode="External"/><Relationship Id="rId73" Type="http://schemas.openxmlformats.org/officeDocument/2006/relationships/hyperlink" Target="https://en.wikipedia.org/wiki/Romania" TargetMode="External"/><Relationship Id="rId78" Type="http://schemas.openxmlformats.org/officeDocument/2006/relationships/hyperlink" Target="https://en.wikipedia.org/wiki/Thailand" TargetMode="External"/><Relationship Id="rId94" Type="http://schemas.openxmlformats.org/officeDocument/2006/relationships/hyperlink" Target="https://en.wikipedia.org/wiki/Saint_Vincent_and_the_Grenadines" TargetMode="External"/><Relationship Id="rId99" Type="http://schemas.openxmlformats.org/officeDocument/2006/relationships/hyperlink" Target="https://en.wikipedia.org/wiki/Vanuatu" TargetMode="External"/><Relationship Id="rId101" Type="http://schemas.openxmlformats.org/officeDocument/2006/relationships/hyperlink" Target="https://en.wikipedia.org/wiki/Libya" TargetMode="External"/><Relationship Id="rId122" Type="http://schemas.openxmlformats.org/officeDocument/2006/relationships/hyperlink" Target="https://en.wikipedia.org/wiki/Bhutan" TargetMode="External"/><Relationship Id="rId143" Type="http://schemas.openxmlformats.org/officeDocument/2006/relationships/hyperlink" Target="https://en.wikipedia.org/wiki/Tanzania" TargetMode="External"/><Relationship Id="rId148" Type="http://schemas.openxmlformats.org/officeDocument/2006/relationships/hyperlink" Target="https://en.wikipedia.org/wiki/Sudan" TargetMode="External"/><Relationship Id="rId164" Type="http://schemas.openxmlformats.org/officeDocument/2006/relationships/hyperlink" Target="https://en.wikipedia.org/wiki/Togo" TargetMode="External"/><Relationship Id="rId169" Type="http://schemas.openxmlformats.org/officeDocument/2006/relationships/hyperlink" Target="https://en.wikipedia.org/wiki/Uganda" TargetMode="External"/><Relationship Id="rId185" Type="http://schemas.openxmlformats.org/officeDocument/2006/relationships/hyperlink" Target="https://en.wikipedia.org/wiki/Central_African_Republic" TargetMode="External"/><Relationship Id="rId4" Type="http://schemas.openxmlformats.org/officeDocument/2006/relationships/hyperlink" Target="https://en.wikipedia.org/wiki/Switzerland" TargetMode="External"/><Relationship Id="rId9" Type="http://schemas.openxmlformats.org/officeDocument/2006/relationships/hyperlink" Target="https://en.wikipedia.org/wiki/Hong_Kong" TargetMode="External"/><Relationship Id="rId180" Type="http://schemas.openxmlformats.org/officeDocument/2006/relationships/hyperlink" Target="https://en.wikipedia.org/wiki/Nigeria" TargetMode="External"/><Relationship Id="rId26" Type="http://schemas.openxmlformats.org/officeDocument/2006/relationships/hyperlink" Target="https://en.wikipedia.org/wiki/Macau" TargetMode="External"/><Relationship Id="rId47" Type="http://schemas.openxmlformats.org/officeDocument/2006/relationships/hyperlink" Target="https://en.wikipedia.org/wiki/Bahrain" TargetMode="External"/><Relationship Id="rId68" Type="http://schemas.openxmlformats.org/officeDocument/2006/relationships/hyperlink" Target="https://en.wikipedia.org/wiki/Sri_Lanka" TargetMode="External"/><Relationship Id="rId89" Type="http://schemas.openxmlformats.org/officeDocument/2006/relationships/hyperlink" Target="https://en.wikipedia.org/wiki/Lithuania" TargetMode="External"/><Relationship Id="rId112" Type="http://schemas.openxmlformats.org/officeDocument/2006/relationships/hyperlink" Target="https://en.wikipedia.org/wiki/Russia" TargetMode="External"/><Relationship Id="rId133" Type="http://schemas.openxmlformats.org/officeDocument/2006/relationships/hyperlink" Target="https://en.wikipedia.org/wiki/S&#227;o_Tom&#233;_and_Pr&#237;ncipe" TargetMode="External"/><Relationship Id="rId154" Type="http://schemas.openxmlformats.org/officeDocument/2006/relationships/hyperlink" Target="https://en.wikipedia.org/wiki/Djibouti" TargetMode="External"/><Relationship Id="rId175" Type="http://schemas.openxmlformats.org/officeDocument/2006/relationships/hyperlink" Target="https://en.wikipedia.org/wiki/Somalia" TargetMode="External"/><Relationship Id="rId16" Type="http://schemas.openxmlformats.org/officeDocument/2006/relationships/hyperlink" Target="https://en.wikipedia.org/wiki/Netherlands" TargetMode="External"/><Relationship Id="rId37" Type="http://schemas.openxmlformats.org/officeDocument/2006/relationships/hyperlink" Target="https://en.wikipedia.org/wiki/Czech_Republic" TargetMode="External"/><Relationship Id="rId58" Type="http://schemas.openxmlformats.org/officeDocument/2006/relationships/hyperlink" Target="https://en.wikipedia.org/wiki/China" TargetMode="External"/><Relationship Id="rId79" Type="http://schemas.openxmlformats.org/officeDocument/2006/relationships/hyperlink" Target="https://en.wikipedia.org/wiki/Saudi_Arabia" TargetMode="External"/><Relationship Id="rId102" Type="http://schemas.openxmlformats.org/officeDocument/2006/relationships/hyperlink" Target="https://en.wikipedia.org/wiki/Moldova" TargetMode="External"/><Relationship Id="rId123" Type="http://schemas.openxmlformats.org/officeDocument/2006/relationships/hyperlink" Target="https://en.wikipedia.org/wiki/Indonesia" TargetMode="External"/><Relationship Id="rId144" Type="http://schemas.openxmlformats.org/officeDocument/2006/relationships/hyperlink" Target="https://en.wikipedia.org/wiki/Gabon" TargetMode="External"/><Relationship Id="rId90" Type="http://schemas.openxmlformats.org/officeDocument/2006/relationships/hyperlink" Target="https://en.wikipedia.org/wiki/Samoa" TargetMode="External"/><Relationship Id="rId165" Type="http://schemas.openxmlformats.org/officeDocument/2006/relationships/hyperlink" Target="https://en.wikipedia.org/wiki/Zambia" TargetMode="External"/><Relationship Id="rId186" Type="http://schemas.openxmlformats.org/officeDocument/2006/relationships/hyperlink" Target="https://en.wikipedia.org/wiki/Lesotho" TargetMode="External"/><Relationship Id="rId27" Type="http://schemas.openxmlformats.org/officeDocument/2006/relationships/hyperlink" Target="https://en.wikipedia.org/wiki/Malta" TargetMode="External"/><Relationship Id="rId48" Type="http://schemas.openxmlformats.org/officeDocument/2006/relationships/hyperlink" Target="https://en.wikipedia.org/wiki/Maldives" TargetMode="External"/><Relationship Id="rId69" Type="http://schemas.openxmlformats.org/officeDocument/2006/relationships/hyperlink" Target="https://en.wikipedia.org/wiki/Tunisia" TargetMode="External"/><Relationship Id="rId113" Type="http://schemas.openxmlformats.org/officeDocument/2006/relationships/hyperlink" Target="https://en.wikipedia.org/wiki/Belize" TargetMode="External"/><Relationship Id="rId134" Type="http://schemas.openxmlformats.org/officeDocument/2006/relationships/hyperlink" Target="https://en.wikipedia.org/wiki/Pakistan" TargetMode="External"/><Relationship Id="rId80" Type="http://schemas.openxmlformats.org/officeDocument/2006/relationships/hyperlink" Target="https://en.wikipedia.org/wiki/Brazil" TargetMode="External"/><Relationship Id="rId155" Type="http://schemas.openxmlformats.org/officeDocument/2006/relationships/hyperlink" Target="https://en.wikipedia.org/wiki/Republic_of_the_Congo" TargetMode="External"/><Relationship Id="rId176" Type="http://schemas.openxmlformats.org/officeDocument/2006/relationships/hyperlink" Target="https://en.wikipedia.org/wiki/Cameroon" TargetMode="External"/><Relationship Id="rId17" Type="http://schemas.openxmlformats.org/officeDocument/2006/relationships/hyperlink" Target="https://en.wikipedia.org/wiki/Chile" TargetMode="External"/><Relationship Id="rId38" Type="http://schemas.openxmlformats.org/officeDocument/2006/relationships/hyperlink" Target="https://en.wikipedia.org/wiki/Qatar" TargetMode="External"/><Relationship Id="rId59" Type="http://schemas.openxmlformats.org/officeDocument/2006/relationships/hyperlink" Target="https://en.wikipedia.org/wiki/Barbados" TargetMode="External"/><Relationship Id="rId103" Type="http://schemas.openxmlformats.org/officeDocument/2006/relationships/hyperlink" Target="https://en.wikipedia.org/wiki/Belarus" TargetMode="External"/><Relationship Id="rId124" Type="http://schemas.openxmlformats.org/officeDocument/2006/relationships/hyperlink" Target="https://en.wikipedia.org/wiki/Uzbekistan" TargetMode="External"/><Relationship Id="rId70" Type="http://schemas.openxmlformats.org/officeDocument/2006/relationships/hyperlink" Target="https://en.wikipedia.org/wiki/Armenia" TargetMode="External"/><Relationship Id="rId91" Type="http://schemas.openxmlformats.org/officeDocument/2006/relationships/hyperlink" Target="https://en.wikipedia.org/wiki/Cape_Verde" TargetMode="External"/><Relationship Id="rId145" Type="http://schemas.openxmlformats.org/officeDocument/2006/relationships/hyperlink" Target="https://en.wikipedia.org/wiki/Yemen" TargetMode="External"/><Relationship Id="rId166" Type="http://schemas.openxmlformats.org/officeDocument/2006/relationships/hyperlink" Target="https://en.wikipedia.org/wiki/Democratic_Republic_of_the_Congo" TargetMode="External"/><Relationship Id="rId187" Type="http://schemas.openxmlformats.org/officeDocument/2006/relationships/hyperlink" Target="https://en.wikipedia.org/wiki/Swaziland" TargetMode="External"/><Relationship Id="rId1" Type="http://schemas.openxmlformats.org/officeDocument/2006/relationships/hyperlink" Target="https://en.wikipedia.org/wiki/Japan" TargetMode="External"/><Relationship Id="rId28" Type="http://schemas.openxmlformats.org/officeDocument/2006/relationships/hyperlink" Target="https://en.wikipedia.org/wiki/Slovenia" TargetMode="External"/><Relationship Id="rId49" Type="http://schemas.openxmlformats.org/officeDocument/2006/relationships/hyperlink" Target="https://en.wikipedia.org/wiki/Oman" TargetMode="External"/><Relationship Id="rId114" Type="http://schemas.openxmlformats.org/officeDocument/2006/relationships/hyperlink" Target="https://en.wikipedia.org/wiki/Fiji" TargetMode="External"/><Relationship Id="rId60" Type="http://schemas.openxmlformats.org/officeDocument/2006/relationships/hyperlink" Target="https://en.wikipedia.org/wiki/Republic_of_Macedonia" TargetMode="External"/><Relationship Id="rId81" Type="http://schemas.openxmlformats.org/officeDocument/2006/relationships/hyperlink" Target="https://en.wikipedia.org/wiki/Bulgaria" TargetMode="External"/><Relationship Id="rId135" Type="http://schemas.openxmlformats.org/officeDocument/2006/relationships/hyperlink" Target="https://en.wikipedia.org/wiki/Senegal" TargetMode="External"/><Relationship Id="rId156" Type="http://schemas.openxmlformats.org/officeDocument/2006/relationships/hyperlink" Target="https://en.wikipedia.org/wiki/Ghana" TargetMode="External"/><Relationship Id="rId177" Type="http://schemas.openxmlformats.org/officeDocument/2006/relationships/hyperlink" Target="https://en.wikipedia.org/wiki/Zimbabwe" TargetMode="Externa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74.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drawing" Target="../drawings/drawing40.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78.xml.rels><?xml version="1.0" encoding="UTF-8" standalone="yes"?>
<Relationships xmlns="http://schemas.openxmlformats.org/package/2006/relationships"><Relationship Id="rId3" Type="http://schemas.microsoft.com/office/2017/10/relationships/threadedComment" Target="../threadedComments/threadedComment6.xml"/><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79.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vmlDrawing" Target="../drawings/vmlDrawing7.vml"/><Relationship Id="rId1" Type="http://schemas.openxmlformats.org/officeDocument/2006/relationships/drawing" Target="../drawings/drawing43.xml"/><Relationship Id="rId6" Type="http://schemas.microsoft.com/office/2017/10/relationships/threadedComment" Target="../threadedComments/threadedComment7.xml"/><Relationship Id="rId5" Type="http://schemas.openxmlformats.org/officeDocument/2006/relationships/comments" Target="../comments7.xml"/><Relationship Id="rId4" Type="http://schemas.microsoft.com/office/2007/relationships/slicer" Target="../slicers/slicer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0.xml.rels><?xml version="1.0" encoding="UTF-8" standalone="yes"?>
<Relationships xmlns="http://schemas.openxmlformats.org/package/2006/relationships"><Relationship Id="rId3" Type="http://schemas.microsoft.com/office/2017/10/relationships/threadedComment" Target="../threadedComments/threadedComment8.xml"/><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85.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table" Target="../tables/table10.xml"/></Relationships>
</file>

<file path=xl/worksheets/_rels/sheet8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45.xml"/><Relationship Id="rId4" Type="http://schemas.microsoft.com/office/2017/10/relationships/threadedComment" Target="../threadedComments/threadedComment9.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88.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89.xml.rels><?xml version="1.0" encoding="UTF-8" standalone="yes"?>
<Relationships xmlns="http://schemas.openxmlformats.org/package/2006/relationships"><Relationship Id="rId2" Type="http://schemas.openxmlformats.org/officeDocument/2006/relationships/hyperlink" Target="https://www.youtube.com/watch?v=vQlFiLUaw4k&amp;ab_channel=MyOnlineTrainingHub" TargetMode="External"/><Relationship Id="rId1" Type="http://schemas.openxmlformats.org/officeDocument/2006/relationships/hyperlink" Target="https://www.myonlinetraininghub.com/advanced-excel-pivottable-techniques"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A6AAF-BDA5-4853-B525-B712F5DE8D48}">
  <sheetPr codeName="Leht1"/>
  <dimension ref="A1:C22"/>
  <sheetViews>
    <sheetView tabSelected="1" zoomScale="140" zoomScaleNormal="140" workbookViewId="0"/>
  </sheetViews>
  <sheetFormatPr defaultColWidth="8.77734375" defaultRowHeight="15.6" x14ac:dyDescent="0.3"/>
  <cols>
    <col min="1" max="1" width="8.77734375" style="32"/>
    <col min="2" max="2" width="42.77734375" style="32" customWidth="1"/>
    <col min="3" max="3" width="21.77734375" style="32" customWidth="1"/>
    <col min="4" max="16384" width="8.77734375" style="32"/>
  </cols>
  <sheetData>
    <row r="1" spans="1:3" s="63" customFormat="1" x14ac:dyDescent="0.3">
      <c r="A1" s="264" t="s">
        <v>2849</v>
      </c>
      <c r="B1" s="264" t="s">
        <v>2850</v>
      </c>
      <c r="C1" s="264" t="s">
        <v>16</v>
      </c>
    </row>
    <row r="2" spans="1:3" x14ac:dyDescent="0.3">
      <c r="A2" s="32" t="e" vm="1">
        <v>#VALUE!</v>
      </c>
      <c r="B2" s="32" t="s">
        <v>2851</v>
      </c>
      <c r="C2" s="63" t="s">
        <v>16</v>
      </c>
    </row>
    <row r="3" spans="1:3" x14ac:dyDescent="0.3">
      <c r="A3" s="32" t="e" vm="2">
        <v>#VALUE!</v>
      </c>
      <c r="B3" s="32" t="s">
        <v>2852</v>
      </c>
      <c r="C3" s="265" t="s">
        <v>16</v>
      </c>
    </row>
    <row r="4" spans="1:3" x14ac:dyDescent="0.3">
      <c r="A4" s="32" t="e" vm="3">
        <v>#VALUE!</v>
      </c>
      <c r="B4" s="32" t="s">
        <v>2853</v>
      </c>
      <c r="C4" s="266" t="s">
        <v>16</v>
      </c>
    </row>
    <row r="5" spans="1:3" x14ac:dyDescent="0.3">
      <c r="A5" s="32" t="e" vm="4">
        <v>#VALUE!</v>
      </c>
      <c r="B5" s="32" t="s">
        <v>2854</v>
      </c>
      <c r="C5" s="31" t="s">
        <v>16</v>
      </c>
    </row>
    <row r="6" spans="1:3" x14ac:dyDescent="0.3">
      <c r="A6" s="32" t="e" vm="5">
        <v>#VALUE!</v>
      </c>
      <c r="B6" s="32" t="s">
        <v>2856</v>
      </c>
      <c r="C6" s="267" t="s">
        <v>16</v>
      </c>
    </row>
    <row r="7" spans="1:3" x14ac:dyDescent="0.3">
      <c r="A7" s="32" t="e" vm="6">
        <v>#VALUE!</v>
      </c>
      <c r="B7" s="32" t="s">
        <v>2855</v>
      </c>
      <c r="C7" s="140" t="s">
        <v>16</v>
      </c>
    </row>
    <row r="8" spans="1:3" x14ac:dyDescent="0.3">
      <c r="A8" s="32" t="e" vm="7">
        <v>#VALUE!</v>
      </c>
      <c r="B8" s="32" t="s">
        <v>2857</v>
      </c>
      <c r="C8" s="32" t="s">
        <v>16</v>
      </c>
    </row>
    <row r="9" spans="1:3" x14ac:dyDescent="0.3">
      <c r="A9" s="32" t="e" vm="8">
        <v>#VALUE!</v>
      </c>
      <c r="B9" s="32" t="s">
        <v>2858</v>
      </c>
      <c r="C9" s="184" t="s">
        <v>16</v>
      </c>
    </row>
    <row r="10" spans="1:3" x14ac:dyDescent="0.3">
      <c r="A10" s="32" t="e" vm="9">
        <v>#VALUE!</v>
      </c>
      <c r="B10" s="32" t="s">
        <v>2859</v>
      </c>
      <c r="C10" s="268" t="s">
        <v>16</v>
      </c>
    </row>
    <row r="11" spans="1:3" ht="62.4" x14ac:dyDescent="0.3">
      <c r="A11" s="32" t="e" vm="10">
        <v>#VALUE!</v>
      </c>
      <c r="B11" s="32" t="s">
        <v>2860</v>
      </c>
      <c r="C11" s="153" t="s">
        <v>2861</v>
      </c>
    </row>
    <row r="12" spans="1:3" x14ac:dyDescent="0.3">
      <c r="A12" s="32" t="e" vm="11">
        <v>#VALUE!</v>
      </c>
      <c r="B12" s="32" t="s">
        <v>2862</v>
      </c>
      <c r="C12" s="269">
        <v>5</v>
      </c>
    </row>
    <row r="13" spans="1:3" x14ac:dyDescent="0.3">
      <c r="A13" s="32" t="e" vm="12">
        <v>#VALUE!</v>
      </c>
      <c r="B13" s="32" t="s">
        <v>2863</v>
      </c>
      <c r="C13" s="270">
        <v>0.05</v>
      </c>
    </row>
    <row r="14" spans="1:3" x14ac:dyDescent="0.3">
      <c r="A14" s="32" t="e" vm="13">
        <v>#VALUE!</v>
      </c>
      <c r="B14" s="32" t="s">
        <v>2864</v>
      </c>
      <c r="C14" s="271">
        <v>548325961278</v>
      </c>
    </row>
    <row r="15" spans="1:3" x14ac:dyDescent="0.3">
      <c r="A15" s="32" t="e" vm="14">
        <v>#VALUE!</v>
      </c>
      <c r="B15" s="32" t="s">
        <v>2865</v>
      </c>
      <c r="C15" s="272">
        <v>15.245897512000001</v>
      </c>
    </row>
    <row r="16" spans="1:3" x14ac:dyDescent="0.3">
      <c r="A16" s="32" t="e" vm="15">
        <v>#VALUE!</v>
      </c>
      <c r="B16" s="32" t="s">
        <v>2866</v>
      </c>
      <c r="C16" s="254">
        <v>15.245897512000001</v>
      </c>
    </row>
    <row r="17" spans="1:3" ht="46.8" x14ac:dyDescent="0.3">
      <c r="A17" s="32" t="e" vm="16">
        <v>#VALUE!</v>
      </c>
      <c r="B17" s="153" t="s">
        <v>2867</v>
      </c>
    </row>
    <row r="18" spans="1:3" x14ac:dyDescent="0.3">
      <c r="A18" s="32" t="e" vm="17">
        <v>#VALUE!</v>
      </c>
      <c r="B18" s="32" t="s">
        <v>2868</v>
      </c>
    </row>
    <row r="19" spans="1:3" x14ac:dyDescent="0.3">
      <c r="A19" s="32" t="e" vm="18">
        <v>#VALUE!</v>
      </c>
      <c r="B19" s="32" t="s">
        <v>2869</v>
      </c>
    </row>
    <row r="20" spans="1:3" x14ac:dyDescent="0.3">
      <c r="A20" s="32" t="e" vm="19">
        <v>#VALUE!</v>
      </c>
      <c r="B20" s="32" t="s">
        <v>2870</v>
      </c>
    </row>
    <row r="21" spans="1:3" ht="29.4" customHeight="1" x14ac:dyDescent="0.3">
      <c r="A21" s="32" t="e" vm="20">
        <v>#VALUE!</v>
      </c>
      <c r="C21" s="273" t="b">
        <v>0</v>
      </c>
    </row>
    <row r="22" spans="1:3" x14ac:dyDescent="0.3">
      <c r="A22" s="32" t="e" vm="21">
        <v>#VALUE!</v>
      </c>
      <c r="B22" s="32" t="s">
        <v>2871</v>
      </c>
    </row>
  </sheetData>
  <printOptions gridLine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7EBC8-C82E-4F60-8804-2251789BDB87}">
  <sheetPr codeName="Leht55"/>
  <dimension ref="A1:M22"/>
  <sheetViews>
    <sheetView zoomScale="140" zoomScaleNormal="140" workbookViewId="0">
      <selection sqref="A1:G4"/>
    </sheetView>
  </sheetViews>
  <sheetFormatPr defaultColWidth="8.88671875" defaultRowHeight="15.6" x14ac:dyDescent="0.3"/>
  <cols>
    <col min="1" max="1" width="3.44140625" style="32" bestFit="1" customWidth="1"/>
    <col min="2" max="2" width="14.88671875" style="32" bestFit="1" customWidth="1"/>
    <col min="3" max="3" width="11.5546875" style="32" bestFit="1" customWidth="1"/>
    <col min="4" max="4" width="16.5546875" style="32" bestFit="1" customWidth="1"/>
    <col min="5" max="5" width="10.44140625" style="32" bestFit="1" customWidth="1"/>
    <col min="6" max="7" width="8.88671875" style="32"/>
    <col min="8" max="8" width="3.44140625" style="32" bestFit="1" customWidth="1"/>
    <col min="9" max="9" width="14.88671875" style="32" bestFit="1" customWidth="1"/>
    <col min="10" max="10" width="11.5546875" style="32" bestFit="1" customWidth="1"/>
    <col min="11" max="11" width="16.5546875" style="32" bestFit="1" customWidth="1"/>
    <col min="12" max="12" width="10.44140625" style="32" bestFit="1" customWidth="1"/>
    <col min="13" max="16384" width="8.88671875" style="32"/>
  </cols>
  <sheetData>
    <row r="1" spans="1:13" x14ac:dyDescent="0.3">
      <c r="A1" s="328" t="s">
        <v>3787</v>
      </c>
      <c r="B1" s="328"/>
      <c r="C1" s="328"/>
      <c r="D1" s="328"/>
      <c r="E1" s="328"/>
      <c r="F1" s="328"/>
      <c r="G1" s="328"/>
    </row>
    <row r="2" spans="1:13" x14ac:dyDescent="0.3">
      <c r="A2" s="328"/>
      <c r="B2" s="328"/>
      <c r="C2" s="328"/>
      <c r="D2" s="328"/>
      <c r="E2" s="328"/>
      <c r="F2" s="328"/>
      <c r="G2" s="328"/>
    </row>
    <row r="3" spans="1:13" x14ac:dyDescent="0.3">
      <c r="A3" s="328"/>
      <c r="B3" s="328"/>
      <c r="C3" s="328"/>
      <c r="D3" s="328"/>
      <c r="E3" s="328"/>
      <c r="F3" s="328"/>
      <c r="G3" s="328"/>
    </row>
    <row r="4" spans="1:13" x14ac:dyDescent="0.3">
      <c r="A4" s="328"/>
      <c r="B4" s="328"/>
      <c r="C4" s="328"/>
      <c r="D4" s="328"/>
      <c r="E4" s="328"/>
      <c r="F4" s="328"/>
      <c r="G4" s="328"/>
    </row>
    <row r="6" spans="1:13" x14ac:dyDescent="0.3">
      <c r="A6" s="329" t="s">
        <v>3788</v>
      </c>
      <c r="B6" s="329"/>
      <c r="C6" s="329"/>
      <c r="D6" s="329"/>
      <c r="E6" s="329"/>
      <c r="F6" s="329"/>
      <c r="G6" s="329"/>
    </row>
    <row r="7" spans="1:13" x14ac:dyDescent="0.3">
      <c r="A7" s="329"/>
      <c r="B7" s="329"/>
      <c r="C7" s="329"/>
      <c r="D7" s="329"/>
      <c r="E7" s="329"/>
      <c r="F7" s="329"/>
      <c r="G7" s="329"/>
    </row>
    <row r="9" spans="1:13" x14ac:dyDescent="0.3">
      <c r="A9" s="333" t="s">
        <v>194</v>
      </c>
      <c r="B9" s="333" t="s">
        <v>168</v>
      </c>
      <c r="C9" s="333" t="s">
        <v>169</v>
      </c>
      <c r="D9" s="333" t="s">
        <v>170</v>
      </c>
      <c r="E9" s="333" t="s">
        <v>172</v>
      </c>
      <c r="F9" s="332" t="s">
        <v>3789</v>
      </c>
      <c r="H9" s="333" t="s">
        <v>194</v>
      </c>
      <c r="I9" s="333" t="s">
        <v>168</v>
      </c>
      <c r="J9" s="333" t="s">
        <v>169</v>
      </c>
      <c r="K9" s="333" t="s">
        <v>170</v>
      </c>
      <c r="L9" s="333" t="s">
        <v>172</v>
      </c>
      <c r="M9" s="332" t="s">
        <v>3789</v>
      </c>
    </row>
    <row r="10" spans="1:13" x14ac:dyDescent="0.3">
      <c r="A10" s="333"/>
      <c r="B10" s="333"/>
      <c r="C10" s="333"/>
      <c r="D10" s="333"/>
      <c r="E10" s="333"/>
      <c r="F10" s="332"/>
      <c r="H10" s="333"/>
      <c r="I10" s="333"/>
      <c r="J10" s="333"/>
      <c r="K10" s="333"/>
      <c r="L10" s="333"/>
      <c r="M10" s="332"/>
    </row>
    <row r="11" spans="1:13" x14ac:dyDescent="0.3">
      <c r="A11" s="31">
        <v>1</v>
      </c>
      <c r="B11" s="31" t="s">
        <v>173</v>
      </c>
      <c r="C11" s="33">
        <f ca="1">D11+7</f>
        <v>44674</v>
      </c>
      <c r="D11" s="33">
        <f t="shared" ref="D11:D20" ca="1" si="0">TODAY()</f>
        <v>44667</v>
      </c>
      <c r="E11" s="88" t="s">
        <v>3869</v>
      </c>
      <c r="F11" s="88">
        <f>M11</f>
        <v>-8.6E-3</v>
      </c>
      <c r="H11" s="31">
        <v>1</v>
      </c>
      <c r="I11" s="31" t="s">
        <v>173</v>
      </c>
      <c r="J11" s="33">
        <f ca="1">K11+7</f>
        <v>44674</v>
      </c>
      <c r="K11" s="33">
        <f t="shared" ref="K11:K20" ca="1" si="1">TODAY()</f>
        <v>44667</v>
      </c>
      <c r="L11" s="124" t="s">
        <v>3869</v>
      </c>
      <c r="M11" s="235">
        <v>-8.6E-3</v>
      </c>
    </row>
    <row r="12" spans="1:13" x14ac:dyDescent="0.3">
      <c r="A12" s="31">
        <v>2</v>
      </c>
      <c r="B12" s="31" t="s">
        <v>174</v>
      </c>
      <c r="C12" s="33">
        <f ca="1">D12-1</f>
        <v>44666</v>
      </c>
      <c r="D12" s="33">
        <f t="shared" ca="1" si="0"/>
        <v>44667</v>
      </c>
      <c r="E12" s="88" t="s">
        <v>3870</v>
      </c>
      <c r="F12" s="88">
        <f t="shared" ref="F12:F20" si="2">M12</f>
        <v>7.4999999999999997E-3</v>
      </c>
      <c r="H12" s="31">
        <v>2</v>
      </c>
      <c r="I12" s="31" t="s">
        <v>174</v>
      </c>
      <c r="J12" s="33">
        <f ca="1">K12-1</f>
        <v>44666</v>
      </c>
      <c r="K12" s="33">
        <f t="shared" ca="1" si="1"/>
        <v>44667</v>
      </c>
      <c r="L12" s="124" t="s">
        <v>3870</v>
      </c>
      <c r="M12" s="235">
        <v>7.4999999999999997E-3</v>
      </c>
    </row>
    <row r="13" spans="1:13" x14ac:dyDescent="0.3">
      <c r="A13" s="31">
        <v>3</v>
      </c>
      <c r="B13" s="31" t="s">
        <v>175</v>
      </c>
      <c r="C13" s="33">
        <f ca="1">D13+4</f>
        <v>44671</v>
      </c>
      <c r="D13" s="33">
        <f ca="1">TODAY()</f>
        <v>44667</v>
      </c>
      <c r="E13" s="88" t="s">
        <v>3869</v>
      </c>
      <c r="F13" s="88">
        <f t="shared" si="2"/>
        <v>6.4999999999999997E-3</v>
      </c>
      <c r="H13" s="31">
        <v>3</v>
      </c>
      <c r="I13" s="31" t="s">
        <v>175</v>
      </c>
      <c r="J13" s="33">
        <f ca="1">K13+4</f>
        <v>44671</v>
      </c>
      <c r="K13" s="33">
        <f ca="1">TODAY()</f>
        <v>44667</v>
      </c>
      <c r="L13" s="124" t="s">
        <v>3869</v>
      </c>
      <c r="M13" s="235">
        <v>6.4999999999999997E-3</v>
      </c>
    </row>
    <row r="14" spans="1:13" x14ac:dyDescent="0.3">
      <c r="A14" s="31">
        <v>4</v>
      </c>
      <c r="B14" s="31" t="s">
        <v>176</v>
      </c>
      <c r="C14" s="33">
        <f ca="1">D14-2</f>
        <v>44665</v>
      </c>
      <c r="D14" s="33">
        <f t="shared" ca="1" si="0"/>
        <v>44667</v>
      </c>
      <c r="E14" s="88" t="s">
        <v>3870</v>
      </c>
      <c r="F14" s="88">
        <f t="shared" si="2"/>
        <v>8.5000000000000006E-3</v>
      </c>
      <c r="H14" s="31">
        <v>4</v>
      </c>
      <c r="I14" s="31" t="s">
        <v>176</v>
      </c>
      <c r="J14" s="33">
        <f ca="1">K14-2</f>
        <v>44665</v>
      </c>
      <c r="K14" s="33">
        <f t="shared" ca="1" si="1"/>
        <v>44667</v>
      </c>
      <c r="L14" s="124" t="s">
        <v>3870</v>
      </c>
      <c r="M14" s="235">
        <v>8.5000000000000006E-3</v>
      </c>
    </row>
    <row r="15" spans="1:13" x14ac:dyDescent="0.3">
      <c r="A15" s="31">
        <v>5</v>
      </c>
      <c r="B15" s="31" t="s">
        <v>177</v>
      </c>
      <c r="C15" s="33">
        <f ca="1">D15-5</f>
        <v>44662</v>
      </c>
      <c r="D15" s="33">
        <f t="shared" ca="1" si="0"/>
        <v>44667</v>
      </c>
      <c r="E15" s="88" t="s">
        <v>3870</v>
      </c>
      <c r="F15" s="88">
        <f t="shared" si="2"/>
        <v>4.7999999999999996E-3</v>
      </c>
      <c r="H15" s="31">
        <v>5</v>
      </c>
      <c r="I15" s="31" t="s">
        <v>177</v>
      </c>
      <c r="J15" s="33">
        <f ca="1">K15-5</f>
        <v>44662</v>
      </c>
      <c r="K15" s="33">
        <f t="shared" ca="1" si="1"/>
        <v>44667</v>
      </c>
      <c r="L15" s="124" t="s">
        <v>3870</v>
      </c>
      <c r="M15" s="235">
        <v>4.7999999999999996E-3</v>
      </c>
    </row>
    <row r="16" spans="1:13" x14ac:dyDescent="0.3">
      <c r="A16" s="31">
        <v>6</v>
      </c>
      <c r="B16" s="31" t="s">
        <v>178</v>
      </c>
      <c r="C16" s="33">
        <f ca="1">D16+2</f>
        <v>44669</v>
      </c>
      <c r="D16" s="33">
        <f t="shared" ca="1" si="0"/>
        <v>44667</v>
      </c>
      <c r="E16" s="88" t="s">
        <v>3869</v>
      </c>
      <c r="F16" s="88">
        <f t="shared" si="2"/>
        <v>-8.0000000000000002E-3</v>
      </c>
      <c r="H16" s="31">
        <v>6</v>
      </c>
      <c r="I16" s="31" t="s">
        <v>178</v>
      </c>
      <c r="J16" s="33">
        <f ca="1">K16+2</f>
        <v>44669</v>
      </c>
      <c r="K16" s="33">
        <f t="shared" ca="1" si="1"/>
        <v>44667</v>
      </c>
      <c r="L16" s="124" t="s">
        <v>3869</v>
      </c>
      <c r="M16" s="235">
        <v>-8.0000000000000002E-3</v>
      </c>
    </row>
    <row r="17" spans="1:13" x14ac:dyDescent="0.3">
      <c r="A17" s="31">
        <v>7</v>
      </c>
      <c r="B17" s="31" t="s">
        <v>179</v>
      </c>
      <c r="C17" s="33">
        <f ca="1">D17+15</f>
        <v>44682</v>
      </c>
      <c r="D17" s="33">
        <f t="shared" ca="1" si="0"/>
        <v>44667</v>
      </c>
      <c r="E17" s="88" t="s">
        <v>3869</v>
      </c>
      <c r="F17" s="88">
        <f t="shared" si="2"/>
        <v>-8.9999999999999993E-3</v>
      </c>
      <c r="H17" s="31">
        <v>7</v>
      </c>
      <c r="I17" s="31" t="s">
        <v>179</v>
      </c>
      <c r="J17" s="33">
        <f ca="1">K17+15</f>
        <v>44682</v>
      </c>
      <c r="K17" s="33">
        <f t="shared" ca="1" si="1"/>
        <v>44667</v>
      </c>
      <c r="L17" s="124" t="s">
        <v>3869</v>
      </c>
      <c r="M17" s="235">
        <v>-8.9999999999999993E-3</v>
      </c>
    </row>
    <row r="18" spans="1:13" x14ac:dyDescent="0.3">
      <c r="A18" s="31">
        <v>8</v>
      </c>
      <c r="B18" s="31" t="s">
        <v>180</v>
      </c>
      <c r="C18" s="33">
        <f ca="1">D18-1</f>
        <v>44666</v>
      </c>
      <c r="D18" s="33">
        <f t="shared" ca="1" si="0"/>
        <v>44667</v>
      </c>
      <c r="E18" s="88" t="s">
        <v>3870</v>
      </c>
      <c r="F18" s="88">
        <f t="shared" si="2"/>
        <v>0.01</v>
      </c>
      <c r="H18" s="31">
        <v>8</v>
      </c>
      <c r="I18" s="31" t="s">
        <v>180</v>
      </c>
      <c r="J18" s="33">
        <f ca="1">K18-1</f>
        <v>44666</v>
      </c>
      <c r="K18" s="33">
        <f t="shared" ca="1" si="1"/>
        <v>44667</v>
      </c>
      <c r="L18" s="124" t="s">
        <v>3870</v>
      </c>
      <c r="M18" s="235">
        <v>0.01</v>
      </c>
    </row>
    <row r="19" spans="1:13" x14ac:dyDescent="0.3">
      <c r="A19" s="31">
        <v>9</v>
      </c>
      <c r="B19" s="31" t="s">
        <v>181</v>
      </c>
      <c r="C19" s="33">
        <f ca="1">D19+1</f>
        <v>44668</v>
      </c>
      <c r="D19" s="33">
        <f t="shared" ca="1" si="0"/>
        <v>44667</v>
      </c>
      <c r="E19" s="88" t="s">
        <v>3869</v>
      </c>
      <c r="F19" s="88">
        <f t="shared" si="2"/>
        <v>-1.5800000000000002E-2</v>
      </c>
      <c r="H19" s="31">
        <v>9</v>
      </c>
      <c r="I19" s="31" t="s">
        <v>181</v>
      </c>
      <c r="J19" s="33">
        <f ca="1">K19+1</f>
        <v>44668</v>
      </c>
      <c r="K19" s="33">
        <f t="shared" ca="1" si="1"/>
        <v>44667</v>
      </c>
      <c r="L19" s="124" t="s">
        <v>3869</v>
      </c>
      <c r="M19" s="235">
        <v>-1.5800000000000002E-2</v>
      </c>
    </row>
    <row r="20" spans="1:13" x14ac:dyDescent="0.3">
      <c r="A20" s="31">
        <v>10</v>
      </c>
      <c r="B20" s="31" t="s">
        <v>182</v>
      </c>
      <c r="C20" s="33">
        <f ca="1">D20-3</f>
        <v>44664</v>
      </c>
      <c r="D20" s="33">
        <f t="shared" ca="1" si="0"/>
        <v>44667</v>
      </c>
      <c r="E20" s="88" t="s">
        <v>3870</v>
      </c>
      <c r="F20" s="88">
        <f t="shared" si="2"/>
        <v>1.7999999999999999E-2</v>
      </c>
      <c r="H20" s="31">
        <v>10</v>
      </c>
      <c r="I20" s="31" t="s">
        <v>182</v>
      </c>
      <c r="J20" s="33">
        <f ca="1">K20-3</f>
        <v>44664</v>
      </c>
      <c r="K20" s="33">
        <f t="shared" ca="1" si="1"/>
        <v>44667</v>
      </c>
      <c r="L20" s="124" t="s">
        <v>3870</v>
      </c>
      <c r="M20" s="235">
        <v>1.7999999999999999E-2</v>
      </c>
    </row>
    <row r="22" spans="1:13" ht="15.6" customHeight="1" x14ac:dyDescent="0.3">
      <c r="B22" s="228" t="s">
        <v>3807</v>
      </c>
      <c r="C22" s="228"/>
      <c r="D22" s="228"/>
    </row>
  </sheetData>
  <mergeCells count="14">
    <mergeCell ref="M9:M10"/>
    <mergeCell ref="A1:G4"/>
    <mergeCell ref="A6:G7"/>
    <mergeCell ref="H9:H10"/>
    <mergeCell ref="I9:I10"/>
    <mergeCell ref="J9:J10"/>
    <mergeCell ref="K9:K10"/>
    <mergeCell ref="L9:L10"/>
    <mergeCell ref="F9:F10"/>
    <mergeCell ref="A9:A10"/>
    <mergeCell ref="B9:B10"/>
    <mergeCell ref="C9:C10"/>
    <mergeCell ref="D9:D10"/>
    <mergeCell ref="E9:E10"/>
  </mergeCells>
  <conditionalFormatting sqref="L11:L20">
    <cfRule type="cellIs" dxfId="120" priority="3" operator="equal">
      <formula>"""OK"""</formula>
    </cfRule>
    <cfRule type="containsText" dxfId="119" priority="6" operator="containsText" text="ok">
      <formula>NOT(ISERROR(SEARCH("ok",L11)))</formula>
    </cfRule>
    <cfRule type="containsText" dxfId="118" priority="7" operator="containsText" text="LÄBI">
      <formula>NOT(ISERROR(SEARCH("LÄBI",L11)))</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43582-7DAA-4C26-963D-2CC205B01AA0}">
  <dimension ref="A1:N24"/>
  <sheetViews>
    <sheetView zoomScale="140" zoomScaleNormal="140" workbookViewId="0"/>
  </sheetViews>
  <sheetFormatPr defaultColWidth="8.77734375" defaultRowHeight="15.6" x14ac:dyDescent="0.3"/>
  <cols>
    <col min="1" max="1" width="15.21875" style="32" bestFit="1" customWidth="1"/>
    <col min="2" max="2" width="9.44140625" style="32" bestFit="1" customWidth="1"/>
    <col min="3" max="3" width="10.77734375" style="32" bestFit="1" customWidth="1"/>
    <col min="4" max="4" width="9.6640625" style="32" bestFit="1" customWidth="1"/>
    <col min="5" max="5" width="12.88671875" style="32" bestFit="1" customWidth="1"/>
    <col min="6" max="7" width="13.21875" style="32" bestFit="1" customWidth="1"/>
    <col min="8" max="8" width="13.5546875" style="32" bestFit="1" customWidth="1"/>
    <col min="9" max="12" width="14.33203125" style="32" bestFit="1" customWidth="1"/>
    <col min="13" max="13" width="9.77734375" style="32" customWidth="1"/>
    <col min="14" max="14" width="9.6640625" style="32" bestFit="1" customWidth="1"/>
    <col min="15" max="16384" width="8.77734375" style="32"/>
  </cols>
  <sheetData>
    <row r="1" spans="1:14" s="63" customFormat="1" x14ac:dyDescent="0.3">
      <c r="A1" s="62" t="s">
        <v>3899</v>
      </c>
      <c r="B1" s="62" t="s">
        <v>3900</v>
      </c>
      <c r="C1" s="62" t="s">
        <v>3901</v>
      </c>
      <c r="E1" s="62" t="s">
        <v>1653</v>
      </c>
      <c r="F1" s="62" t="s">
        <v>3912</v>
      </c>
      <c r="G1" s="62" t="s">
        <v>3913</v>
      </c>
      <c r="H1" s="62" t="s">
        <v>3914</v>
      </c>
    </row>
    <row r="2" spans="1:14" ht="15.6" customHeight="1" x14ac:dyDescent="0.3">
      <c r="A2" s="31" t="s">
        <v>3902</v>
      </c>
      <c r="B2" s="31" t="s">
        <v>3903</v>
      </c>
      <c r="C2" s="88">
        <v>92</v>
      </c>
      <c r="E2" s="31" t="s">
        <v>2896</v>
      </c>
      <c r="F2" s="88">
        <v>50000</v>
      </c>
      <c r="G2" s="88">
        <v>47000</v>
      </c>
      <c r="H2" s="289">
        <v>0.94</v>
      </c>
      <c r="J2" s="334" t="s">
        <v>3922</v>
      </c>
      <c r="K2" s="334"/>
      <c r="L2" s="334"/>
      <c r="M2" s="334"/>
      <c r="N2" s="334"/>
    </row>
    <row r="3" spans="1:14" x14ac:dyDescent="0.3">
      <c r="A3" s="31" t="s">
        <v>1645</v>
      </c>
      <c r="B3" s="31" t="s">
        <v>3050</v>
      </c>
      <c r="C3" s="88">
        <v>45</v>
      </c>
      <c r="E3" s="31" t="s">
        <v>1658</v>
      </c>
      <c r="F3" s="88">
        <v>30000</v>
      </c>
      <c r="G3" s="88">
        <v>31500</v>
      </c>
      <c r="H3" s="289">
        <v>1.05</v>
      </c>
      <c r="J3" s="334"/>
      <c r="K3" s="334"/>
      <c r="L3" s="334"/>
      <c r="M3" s="334"/>
      <c r="N3" s="334"/>
    </row>
    <row r="4" spans="1:14" x14ac:dyDescent="0.3">
      <c r="A4" s="31" t="s">
        <v>3904</v>
      </c>
      <c r="B4" s="31" t="s">
        <v>3028</v>
      </c>
      <c r="C4" s="88">
        <v>78</v>
      </c>
      <c r="E4" s="31" t="s">
        <v>3915</v>
      </c>
      <c r="F4" s="88">
        <v>40000</v>
      </c>
      <c r="G4" s="88">
        <v>22000</v>
      </c>
      <c r="H4" s="289">
        <v>0.55000000000000004</v>
      </c>
      <c r="J4" s="334"/>
      <c r="K4" s="334"/>
      <c r="L4" s="334"/>
      <c r="M4" s="334"/>
      <c r="N4" s="334"/>
    </row>
    <row r="5" spans="1:14" x14ac:dyDescent="0.3">
      <c r="A5" s="31" t="s">
        <v>3905</v>
      </c>
      <c r="B5" s="31" t="s">
        <v>3036</v>
      </c>
      <c r="C5" s="88">
        <v>61</v>
      </c>
      <c r="E5" s="31" t="s">
        <v>3916</v>
      </c>
      <c r="F5" s="88">
        <v>25000</v>
      </c>
      <c r="G5" s="88">
        <v>25500</v>
      </c>
      <c r="H5" s="289">
        <v>1.02</v>
      </c>
      <c r="J5" s="334"/>
      <c r="K5" s="334"/>
      <c r="L5" s="334"/>
      <c r="M5" s="334"/>
      <c r="N5" s="334"/>
    </row>
    <row r="6" spans="1:14" x14ac:dyDescent="0.3">
      <c r="A6" s="31" t="s">
        <v>3906</v>
      </c>
      <c r="B6" s="31" t="s">
        <v>3903</v>
      </c>
      <c r="C6" s="88">
        <v>33</v>
      </c>
      <c r="E6" s="31" t="s">
        <v>3917</v>
      </c>
      <c r="F6" s="88">
        <v>35000</v>
      </c>
      <c r="G6" s="88">
        <v>38000</v>
      </c>
      <c r="H6" s="289">
        <v>1.0857142857142856</v>
      </c>
      <c r="J6" s="334"/>
      <c r="K6" s="334"/>
      <c r="L6" s="334"/>
      <c r="M6" s="334"/>
      <c r="N6" s="334"/>
    </row>
    <row r="7" spans="1:14" x14ac:dyDescent="0.3">
      <c r="A7" s="31" t="s">
        <v>3907</v>
      </c>
      <c r="B7" s="31" t="s">
        <v>3050</v>
      </c>
      <c r="C7" s="88">
        <v>88</v>
      </c>
      <c r="E7" s="31" t="s">
        <v>1679</v>
      </c>
      <c r="F7" s="88">
        <v>28000</v>
      </c>
      <c r="G7" s="88">
        <v>14000</v>
      </c>
      <c r="H7" s="289">
        <v>0.5</v>
      </c>
      <c r="J7" s="334"/>
      <c r="K7" s="334"/>
      <c r="L7" s="334"/>
      <c r="M7" s="334"/>
      <c r="N7" s="334"/>
    </row>
    <row r="8" spans="1:14" x14ac:dyDescent="0.3">
      <c r="A8" s="31" t="s">
        <v>3908</v>
      </c>
      <c r="B8" s="31" t="s">
        <v>3028</v>
      </c>
      <c r="C8" s="88">
        <v>55</v>
      </c>
      <c r="E8" s="31" t="s">
        <v>3918</v>
      </c>
      <c r="F8" s="88">
        <v>20000</v>
      </c>
      <c r="G8" s="88">
        <v>19500</v>
      </c>
      <c r="H8" s="289">
        <v>0.97499999999999998</v>
      </c>
      <c r="J8" s="334"/>
      <c r="K8" s="334"/>
      <c r="L8" s="334"/>
      <c r="M8" s="334"/>
      <c r="N8" s="334"/>
    </row>
    <row r="9" spans="1:14" x14ac:dyDescent="0.3">
      <c r="A9" s="31" t="s">
        <v>3909</v>
      </c>
      <c r="B9" s="31" t="s">
        <v>3036</v>
      </c>
      <c r="C9" s="88">
        <v>70</v>
      </c>
      <c r="E9" s="31" t="s">
        <v>3919</v>
      </c>
      <c r="F9" s="88">
        <v>45000</v>
      </c>
      <c r="G9" s="88">
        <v>46000</v>
      </c>
      <c r="H9" s="289">
        <v>1.0222222222222221</v>
      </c>
      <c r="J9" s="334"/>
      <c r="K9" s="334"/>
      <c r="L9" s="334"/>
      <c r="M9" s="334"/>
      <c r="N9" s="334"/>
    </row>
    <row r="10" spans="1:14" x14ac:dyDescent="0.3">
      <c r="A10" s="31" t="s">
        <v>3910</v>
      </c>
      <c r="B10" s="31" t="s">
        <v>3903</v>
      </c>
      <c r="C10" s="88">
        <v>22</v>
      </c>
      <c r="E10" s="31" t="s">
        <v>3920</v>
      </c>
      <c r="F10" s="88">
        <v>15000</v>
      </c>
      <c r="G10" s="88">
        <v>15200</v>
      </c>
      <c r="H10" s="289">
        <v>1.0133333333333334</v>
      </c>
      <c r="J10" s="334"/>
      <c r="K10" s="334"/>
      <c r="L10" s="334"/>
      <c r="M10" s="334"/>
      <c r="N10" s="334"/>
    </row>
    <row r="11" spans="1:14" x14ac:dyDescent="0.3">
      <c r="A11" s="31" t="s">
        <v>3911</v>
      </c>
      <c r="B11" s="31" t="s">
        <v>3050</v>
      </c>
      <c r="C11" s="88">
        <v>95</v>
      </c>
      <c r="E11" s="31" t="s">
        <v>3921</v>
      </c>
      <c r="F11" s="88">
        <v>60000</v>
      </c>
      <c r="G11" s="88">
        <v>52000</v>
      </c>
      <c r="H11" s="289">
        <v>0.8666666666666667</v>
      </c>
      <c r="J11" s="334"/>
      <c r="K11" s="334"/>
      <c r="L11" s="334"/>
      <c r="M11" s="334"/>
      <c r="N11" s="334"/>
    </row>
    <row r="12" spans="1:14" x14ac:dyDescent="0.3">
      <c r="J12" s="334"/>
      <c r="K12" s="334"/>
      <c r="L12" s="334"/>
      <c r="M12" s="334"/>
      <c r="N12" s="334"/>
    </row>
    <row r="14" spans="1:14" s="63" customFormat="1" x14ac:dyDescent="0.3">
      <c r="A14" s="62" t="s">
        <v>3899</v>
      </c>
      <c r="B14" s="62" t="s">
        <v>3900</v>
      </c>
      <c r="C14" s="62" t="s">
        <v>3901</v>
      </c>
      <c r="E14" s="62" t="s">
        <v>1653</v>
      </c>
      <c r="F14" s="62" t="s">
        <v>3912</v>
      </c>
      <c r="G14" s="62" t="s">
        <v>3913</v>
      </c>
      <c r="H14" s="62" t="s">
        <v>3914</v>
      </c>
    </row>
    <row r="15" spans="1:14" x14ac:dyDescent="0.3">
      <c r="A15" s="31" t="s">
        <v>3902</v>
      </c>
      <c r="B15" s="31" t="s">
        <v>3903</v>
      </c>
      <c r="C15" s="187">
        <v>92</v>
      </c>
      <c r="E15" s="31" t="s">
        <v>2896</v>
      </c>
      <c r="F15" s="315">
        <v>50000</v>
      </c>
      <c r="G15" s="315">
        <v>47000</v>
      </c>
      <c r="H15" s="314">
        <v>0.94</v>
      </c>
    </row>
    <row r="16" spans="1:14" x14ac:dyDescent="0.3">
      <c r="A16" s="31" t="s">
        <v>1645</v>
      </c>
      <c r="B16" s="31" t="s">
        <v>3050</v>
      </c>
      <c r="C16" s="187">
        <v>45</v>
      </c>
      <c r="E16" s="31" t="s">
        <v>1658</v>
      </c>
      <c r="F16" s="315">
        <v>30000</v>
      </c>
      <c r="G16" s="315">
        <v>31500</v>
      </c>
      <c r="H16" s="314">
        <v>1.05</v>
      </c>
    </row>
    <row r="17" spans="1:8" x14ac:dyDescent="0.3">
      <c r="A17" s="31" t="s">
        <v>3904</v>
      </c>
      <c r="B17" s="31" t="s">
        <v>3028</v>
      </c>
      <c r="C17" s="187">
        <v>78</v>
      </c>
      <c r="E17" s="31" t="s">
        <v>3915</v>
      </c>
      <c r="F17" s="315">
        <v>40000</v>
      </c>
      <c r="G17" s="315">
        <v>22000</v>
      </c>
      <c r="H17" s="314">
        <v>0.55000000000000004</v>
      </c>
    </row>
    <row r="18" spans="1:8" x14ac:dyDescent="0.3">
      <c r="A18" s="31" t="s">
        <v>3905</v>
      </c>
      <c r="B18" s="31" t="s">
        <v>3036</v>
      </c>
      <c r="C18" s="187">
        <v>61</v>
      </c>
      <c r="E18" s="31" t="s">
        <v>3916</v>
      </c>
      <c r="F18" s="315">
        <v>25000</v>
      </c>
      <c r="G18" s="315">
        <v>25500</v>
      </c>
      <c r="H18" s="314">
        <v>1.02</v>
      </c>
    </row>
    <row r="19" spans="1:8" x14ac:dyDescent="0.3">
      <c r="A19" s="31" t="s">
        <v>3906</v>
      </c>
      <c r="B19" s="31" t="s">
        <v>3903</v>
      </c>
      <c r="C19" s="187">
        <v>33</v>
      </c>
      <c r="E19" s="31" t="s">
        <v>3917</v>
      </c>
      <c r="F19" s="315">
        <v>35000</v>
      </c>
      <c r="G19" s="315">
        <v>38000</v>
      </c>
      <c r="H19" s="314">
        <v>1.0857142857142856</v>
      </c>
    </row>
    <row r="20" spans="1:8" x14ac:dyDescent="0.3">
      <c r="A20" s="31" t="s">
        <v>3907</v>
      </c>
      <c r="B20" s="31" t="s">
        <v>3050</v>
      </c>
      <c r="C20" s="187">
        <v>88</v>
      </c>
      <c r="E20" s="31" t="s">
        <v>1679</v>
      </c>
      <c r="F20" s="315">
        <v>28000</v>
      </c>
      <c r="G20" s="315">
        <v>14000</v>
      </c>
      <c r="H20" s="314">
        <v>0.5</v>
      </c>
    </row>
    <row r="21" spans="1:8" x14ac:dyDescent="0.3">
      <c r="A21" s="31" t="s">
        <v>3908</v>
      </c>
      <c r="B21" s="31" t="s">
        <v>3028</v>
      </c>
      <c r="C21" s="187">
        <v>55</v>
      </c>
      <c r="E21" s="31" t="s">
        <v>3918</v>
      </c>
      <c r="F21" s="315">
        <v>20000</v>
      </c>
      <c r="G21" s="315">
        <v>19500</v>
      </c>
      <c r="H21" s="314">
        <v>0.97499999999999998</v>
      </c>
    </row>
    <row r="22" spans="1:8" x14ac:dyDescent="0.3">
      <c r="A22" s="31" t="s">
        <v>3909</v>
      </c>
      <c r="B22" s="31" t="s">
        <v>3036</v>
      </c>
      <c r="C22" s="187">
        <v>70</v>
      </c>
      <c r="E22" s="31" t="s">
        <v>3919</v>
      </c>
      <c r="F22" s="315">
        <v>45000</v>
      </c>
      <c r="G22" s="315">
        <v>46000</v>
      </c>
      <c r="H22" s="314">
        <v>1.0222222222222221</v>
      </c>
    </row>
    <row r="23" spans="1:8" x14ac:dyDescent="0.3">
      <c r="A23" s="31" t="s">
        <v>3910</v>
      </c>
      <c r="B23" s="31" t="s">
        <v>3903</v>
      </c>
      <c r="C23" s="187">
        <v>22</v>
      </c>
      <c r="E23" s="31" t="s">
        <v>3920</v>
      </c>
      <c r="F23" s="315">
        <v>15000</v>
      </c>
      <c r="G23" s="315">
        <v>15200</v>
      </c>
      <c r="H23" s="314">
        <v>1.0133333333333334</v>
      </c>
    </row>
    <row r="24" spans="1:8" x14ac:dyDescent="0.3">
      <c r="A24" s="31" t="s">
        <v>3911</v>
      </c>
      <c r="B24" s="31" t="s">
        <v>3050</v>
      </c>
      <c r="C24" s="187">
        <v>95</v>
      </c>
      <c r="E24" s="31" t="s">
        <v>3921</v>
      </c>
      <c r="F24" s="315">
        <v>60000</v>
      </c>
      <c r="G24" s="315">
        <v>52000</v>
      </c>
      <c r="H24" s="314">
        <v>0.8666666666666667</v>
      </c>
    </row>
  </sheetData>
  <mergeCells count="1">
    <mergeCell ref="J2:N12"/>
  </mergeCells>
  <conditionalFormatting sqref="C15:C24">
    <cfRule type="iconSet" priority="2">
      <iconSet iconSet="3Arrows">
        <cfvo type="percent" val="0"/>
        <cfvo type="percent" val="50"/>
        <cfvo type="percent" val="80"/>
      </iconSet>
    </cfRule>
  </conditionalFormatting>
  <conditionalFormatting sqref="H15:H24">
    <cfRule type="iconSet" priority="1">
      <iconSet iconSet="3Arrows">
        <cfvo type="percent" val="0"/>
        <cfvo type="percent" val="50"/>
        <cfvo type="percent" val="80"/>
      </iconSet>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56BB2-B04B-4F76-88B4-65469132948A}">
  <sheetPr codeName="Leht85"/>
  <dimension ref="A1:M81"/>
  <sheetViews>
    <sheetView zoomScale="140" zoomScaleNormal="140" workbookViewId="0">
      <selection sqref="A1:G1"/>
    </sheetView>
  </sheetViews>
  <sheetFormatPr defaultRowHeight="15.6" x14ac:dyDescent="0.3"/>
  <cols>
    <col min="1" max="1" width="13.77734375" style="32" bestFit="1" customWidth="1"/>
    <col min="2" max="2" width="13.6640625" style="32" bestFit="1" customWidth="1"/>
    <col min="3" max="3" width="10.33203125" style="32" bestFit="1" customWidth="1"/>
    <col min="4" max="4" width="11.6640625" style="32" bestFit="1" customWidth="1"/>
    <col min="5" max="5" width="8.5546875" style="32" bestFit="1" customWidth="1"/>
    <col min="6" max="6" width="10" style="32" bestFit="1" customWidth="1"/>
    <col min="7" max="7" width="6.44140625" style="32" bestFit="1" customWidth="1"/>
    <col min="8" max="8" width="5.77734375" style="32" bestFit="1" customWidth="1"/>
    <col min="9" max="9" width="7.77734375" style="32" bestFit="1" customWidth="1"/>
    <col min="10" max="10" width="11.109375" style="32" bestFit="1" customWidth="1"/>
    <col min="11" max="11" width="10.109375" style="32" bestFit="1" customWidth="1"/>
    <col min="12" max="12" width="10.6640625" style="32" bestFit="1" customWidth="1"/>
    <col min="13" max="13" width="11.21875" style="32" bestFit="1" customWidth="1"/>
    <col min="14" max="16384" width="8.88671875" style="32"/>
  </cols>
  <sheetData>
    <row r="1" spans="1:13" ht="31.8" customHeight="1" x14ac:dyDescent="0.3">
      <c r="A1" s="334" t="s">
        <v>3938</v>
      </c>
      <c r="B1" s="334"/>
      <c r="C1" s="334"/>
      <c r="D1" s="334"/>
      <c r="E1" s="334"/>
      <c r="F1" s="334"/>
      <c r="G1" s="334"/>
    </row>
    <row r="3" spans="1:13" s="63" customFormat="1" x14ac:dyDescent="0.3">
      <c r="A3" s="62" t="s">
        <v>3540</v>
      </c>
      <c r="B3" s="62" t="s">
        <v>3935</v>
      </c>
      <c r="C3" s="62" t="s">
        <v>96</v>
      </c>
      <c r="D3" s="62" t="s">
        <v>97</v>
      </c>
      <c r="E3" s="62" t="s">
        <v>3936</v>
      </c>
      <c r="F3" s="62" t="s">
        <v>3937</v>
      </c>
    </row>
    <row r="4" spans="1:13" ht="15.6" customHeight="1" x14ac:dyDescent="0.3">
      <c r="A4" s="31" t="s">
        <v>3923</v>
      </c>
      <c r="B4" s="88">
        <v>88</v>
      </c>
      <c r="C4" s="88">
        <v>72</v>
      </c>
      <c r="D4" s="88">
        <v>91</v>
      </c>
      <c r="E4" s="88">
        <v>65</v>
      </c>
      <c r="F4" s="88">
        <v>78</v>
      </c>
      <c r="H4" s="328" t="s">
        <v>3939</v>
      </c>
      <c r="I4" s="328"/>
      <c r="J4" s="328"/>
      <c r="K4" s="328"/>
      <c r="L4" s="328"/>
      <c r="M4" s="328"/>
    </row>
    <row r="5" spans="1:13" x14ac:dyDescent="0.3">
      <c r="A5" s="31" t="s">
        <v>3924</v>
      </c>
      <c r="B5" s="88">
        <v>45</v>
      </c>
      <c r="C5" s="88">
        <v>89</v>
      </c>
      <c r="D5" s="88">
        <v>67</v>
      </c>
      <c r="E5" s="88">
        <v>90</v>
      </c>
      <c r="F5" s="88">
        <v>55</v>
      </c>
      <c r="H5" s="328"/>
      <c r="I5" s="328"/>
      <c r="J5" s="328"/>
      <c r="K5" s="328"/>
      <c r="L5" s="328"/>
      <c r="M5" s="328"/>
    </row>
    <row r="6" spans="1:13" x14ac:dyDescent="0.3">
      <c r="A6" s="31" t="s">
        <v>3925</v>
      </c>
      <c r="B6" s="88">
        <v>92</v>
      </c>
      <c r="C6" s="88">
        <v>61</v>
      </c>
      <c r="D6" s="88">
        <v>85</v>
      </c>
      <c r="E6" s="88">
        <v>73</v>
      </c>
      <c r="F6" s="88">
        <v>88</v>
      </c>
      <c r="H6" s="328"/>
      <c r="I6" s="328"/>
      <c r="J6" s="328"/>
      <c r="K6" s="328"/>
      <c r="L6" s="328"/>
      <c r="M6" s="328"/>
    </row>
    <row r="7" spans="1:13" x14ac:dyDescent="0.3">
      <c r="A7" s="31" t="s">
        <v>3926</v>
      </c>
      <c r="B7" s="88">
        <v>38</v>
      </c>
      <c r="C7" s="88">
        <v>55</v>
      </c>
      <c r="D7" s="88">
        <v>42</v>
      </c>
      <c r="E7" s="88">
        <v>48</v>
      </c>
      <c r="F7" s="88">
        <v>61</v>
      </c>
    </row>
    <row r="8" spans="1:13" x14ac:dyDescent="0.3">
      <c r="A8" s="31" t="s">
        <v>3927</v>
      </c>
      <c r="B8" s="88">
        <v>76</v>
      </c>
      <c r="C8" s="88">
        <v>80</v>
      </c>
      <c r="D8" s="88">
        <v>70</v>
      </c>
      <c r="E8" s="88">
        <v>83</v>
      </c>
      <c r="F8" s="88">
        <v>79</v>
      </c>
    </row>
    <row r="9" spans="1:13" x14ac:dyDescent="0.3">
      <c r="A9" s="31" t="s">
        <v>3928</v>
      </c>
      <c r="B9" s="88">
        <v>61</v>
      </c>
      <c r="C9" s="88">
        <v>45</v>
      </c>
      <c r="D9" s="88">
        <v>55</v>
      </c>
      <c r="E9" s="88">
        <v>52</v>
      </c>
      <c r="F9" s="88">
        <v>68</v>
      </c>
    </row>
    <row r="10" spans="1:13" x14ac:dyDescent="0.3">
      <c r="A10" s="31" t="s">
        <v>3929</v>
      </c>
      <c r="B10" s="88">
        <v>95</v>
      </c>
      <c r="C10" s="88">
        <v>90</v>
      </c>
      <c r="D10" s="88">
        <v>88</v>
      </c>
      <c r="E10" s="88">
        <v>92</v>
      </c>
      <c r="F10" s="88">
        <v>97</v>
      </c>
    </row>
    <row r="11" spans="1:13" x14ac:dyDescent="0.3">
      <c r="A11" s="31" t="s">
        <v>3930</v>
      </c>
      <c r="B11" s="88">
        <v>52</v>
      </c>
      <c r="C11" s="88">
        <v>67</v>
      </c>
      <c r="D11" s="88">
        <v>74</v>
      </c>
      <c r="E11" s="88">
        <v>60</v>
      </c>
      <c r="F11" s="88">
        <v>50</v>
      </c>
    </row>
    <row r="12" spans="1:13" x14ac:dyDescent="0.3">
      <c r="A12" s="31" t="s">
        <v>3931</v>
      </c>
      <c r="B12" s="88">
        <v>29</v>
      </c>
      <c r="C12" s="88">
        <v>38</v>
      </c>
      <c r="D12" s="88">
        <v>45</v>
      </c>
      <c r="E12" s="88">
        <v>33</v>
      </c>
      <c r="F12" s="88">
        <v>41</v>
      </c>
    </row>
    <row r="13" spans="1:13" x14ac:dyDescent="0.3">
      <c r="A13" s="31" t="s">
        <v>3932</v>
      </c>
      <c r="B13" s="88">
        <v>84</v>
      </c>
      <c r="C13" s="88">
        <v>76</v>
      </c>
      <c r="D13" s="88">
        <v>93</v>
      </c>
      <c r="E13" s="88">
        <v>81</v>
      </c>
      <c r="F13" s="88">
        <v>86</v>
      </c>
    </row>
    <row r="14" spans="1:13" x14ac:dyDescent="0.3">
      <c r="A14" s="31" t="s">
        <v>3933</v>
      </c>
      <c r="B14" s="88">
        <v>67</v>
      </c>
      <c r="C14" s="88">
        <v>58</v>
      </c>
      <c r="D14" s="88">
        <v>62</v>
      </c>
      <c r="E14" s="88">
        <v>70</v>
      </c>
      <c r="F14" s="88">
        <v>64</v>
      </c>
    </row>
    <row r="15" spans="1:13" x14ac:dyDescent="0.3">
      <c r="A15" s="31" t="s">
        <v>3934</v>
      </c>
      <c r="B15" s="88">
        <v>73</v>
      </c>
      <c r="C15" s="88">
        <v>88</v>
      </c>
      <c r="D15" s="88">
        <v>79</v>
      </c>
      <c r="E15" s="88">
        <v>85</v>
      </c>
      <c r="F15" s="88">
        <v>72</v>
      </c>
    </row>
    <row r="18" spans="1:6" s="63" customFormat="1" x14ac:dyDescent="0.3">
      <c r="A18" s="62" t="s">
        <v>3540</v>
      </c>
      <c r="B18" s="62" t="s">
        <v>3935</v>
      </c>
      <c r="C18" s="62" t="s">
        <v>96</v>
      </c>
      <c r="D18" s="62" t="s">
        <v>97</v>
      </c>
      <c r="E18" s="62" t="s">
        <v>3936</v>
      </c>
      <c r="F18" s="62" t="s">
        <v>3937</v>
      </c>
    </row>
    <row r="19" spans="1:6" x14ac:dyDescent="0.3">
      <c r="A19" s="31" t="s">
        <v>3923</v>
      </c>
      <c r="B19" s="36">
        <v>88</v>
      </c>
      <c r="C19" s="36">
        <v>72</v>
      </c>
      <c r="D19" s="36">
        <v>91</v>
      </c>
      <c r="E19" s="36">
        <v>65</v>
      </c>
      <c r="F19" s="36">
        <v>78</v>
      </c>
    </row>
    <row r="20" spans="1:6" x14ac:dyDescent="0.3">
      <c r="A20" s="31" t="s">
        <v>3924</v>
      </c>
      <c r="B20" s="36">
        <v>45</v>
      </c>
      <c r="C20" s="36">
        <v>89</v>
      </c>
      <c r="D20" s="36">
        <v>67</v>
      </c>
      <c r="E20" s="36">
        <v>90</v>
      </c>
      <c r="F20" s="36">
        <v>55</v>
      </c>
    </row>
    <row r="21" spans="1:6" x14ac:dyDescent="0.3">
      <c r="A21" s="31" t="s">
        <v>3925</v>
      </c>
      <c r="B21" s="36">
        <v>92</v>
      </c>
      <c r="C21" s="36">
        <v>61</v>
      </c>
      <c r="D21" s="36">
        <v>85</v>
      </c>
      <c r="E21" s="36">
        <v>73</v>
      </c>
      <c r="F21" s="36">
        <v>88</v>
      </c>
    </row>
    <row r="22" spans="1:6" x14ac:dyDescent="0.3">
      <c r="A22" s="31" t="s">
        <v>3926</v>
      </c>
      <c r="B22" s="36">
        <v>38</v>
      </c>
      <c r="C22" s="36">
        <v>55</v>
      </c>
      <c r="D22" s="36">
        <v>42</v>
      </c>
      <c r="E22" s="36">
        <v>48</v>
      </c>
      <c r="F22" s="36">
        <v>61</v>
      </c>
    </row>
    <row r="23" spans="1:6" x14ac:dyDescent="0.3">
      <c r="A23" s="31" t="s">
        <v>3927</v>
      </c>
      <c r="B23" s="36">
        <v>76</v>
      </c>
      <c r="C23" s="36">
        <v>80</v>
      </c>
      <c r="D23" s="36">
        <v>70</v>
      </c>
      <c r="E23" s="36">
        <v>83</v>
      </c>
      <c r="F23" s="36">
        <v>79</v>
      </c>
    </row>
    <row r="24" spans="1:6" x14ac:dyDescent="0.3">
      <c r="A24" s="31" t="s">
        <v>3928</v>
      </c>
      <c r="B24" s="36">
        <v>61</v>
      </c>
      <c r="C24" s="36">
        <v>45</v>
      </c>
      <c r="D24" s="36">
        <v>55</v>
      </c>
      <c r="E24" s="36">
        <v>52</v>
      </c>
      <c r="F24" s="36">
        <v>68</v>
      </c>
    </row>
    <row r="25" spans="1:6" x14ac:dyDescent="0.3">
      <c r="A25" s="31" t="s">
        <v>3929</v>
      </c>
      <c r="B25" s="36">
        <v>95</v>
      </c>
      <c r="C25" s="36">
        <v>90</v>
      </c>
      <c r="D25" s="36">
        <v>88</v>
      </c>
      <c r="E25" s="36">
        <v>92</v>
      </c>
      <c r="F25" s="36">
        <v>97</v>
      </c>
    </row>
    <row r="26" spans="1:6" x14ac:dyDescent="0.3">
      <c r="A26" s="31" t="s">
        <v>3930</v>
      </c>
      <c r="B26" s="36">
        <v>52</v>
      </c>
      <c r="C26" s="36">
        <v>67</v>
      </c>
      <c r="D26" s="36">
        <v>74</v>
      </c>
      <c r="E26" s="36">
        <v>60</v>
      </c>
      <c r="F26" s="36">
        <v>50</v>
      </c>
    </row>
    <row r="27" spans="1:6" x14ac:dyDescent="0.3">
      <c r="A27" s="31" t="s">
        <v>3931</v>
      </c>
      <c r="B27" s="36">
        <v>29</v>
      </c>
      <c r="C27" s="36">
        <v>38</v>
      </c>
      <c r="D27" s="36">
        <v>45</v>
      </c>
      <c r="E27" s="36">
        <v>33</v>
      </c>
      <c r="F27" s="36">
        <v>41</v>
      </c>
    </row>
    <row r="28" spans="1:6" x14ac:dyDescent="0.3">
      <c r="A28" s="31" t="s">
        <v>3932</v>
      </c>
      <c r="B28" s="36">
        <v>84</v>
      </c>
      <c r="C28" s="36">
        <v>76</v>
      </c>
      <c r="D28" s="36">
        <v>93</v>
      </c>
      <c r="E28" s="36">
        <v>81</v>
      </c>
      <c r="F28" s="36">
        <v>86</v>
      </c>
    </row>
    <row r="29" spans="1:6" x14ac:dyDescent="0.3">
      <c r="A29" s="31" t="s">
        <v>3933</v>
      </c>
      <c r="B29" s="36">
        <v>67</v>
      </c>
      <c r="C29" s="36">
        <v>58</v>
      </c>
      <c r="D29" s="36">
        <v>62</v>
      </c>
      <c r="E29" s="36">
        <v>70</v>
      </c>
      <c r="F29" s="36">
        <v>64</v>
      </c>
    </row>
    <row r="30" spans="1:6" x14ac:dyDescent="0.3">
      <c r="A30" s="31" t="s">
        <v>3934</v>
      </c>
      <c r="B30" s="36">
        <v>73</v>
      </c>
      <c r="C30" s="36">
        <v>88</v>
      </c>
      <c r="D30" s="36">
        <v>79</v>
      </c>
      <c r="E30" s="36">
        <v>85</v>
      </c>
      <c r="F30" s="36">
        <v>72</v>
      </c>
    </row>
    <row r="36" spans="1:13" x14ac:dyDescent="0.3">
      <c r="A36" s="31" t="s">
        <v>1553</v>
      </c>
      <c r="B36" s="62" t="s">
        <v>3026</v>
      </c>
      <c r="C36" s="62" t="s">
        <v>3057</v>
      </c>
      <c r="D36" s="62" t="s">
        <v>3076</v>
      </c>
      <c r="E36" s="62" t="s">
        <v>3097</v>
      </c>
      <c r="F36" s="62" t="s">
        <v>836</v>
      </c>
      <c r="G36" s="62" t="s">
        <v>3940</v>
      </c>
      <c r="H36" s="62" t="s">
        <v>3941</v>
      </c>
      <c r="I36" s="62" t="s">
        <v>3949</v>
      </c>
      <c r="J36" s="62" t="s">
        <v>3950</v>
      </c>
      <c r="K36" s="62" t="s">
        <v>3951</v>
      </c>
      <c r="L36" s="62" t="s">
        <v>3150</v>
      </c>
      <c r="M36" s="62" t="s">
        <v>3171</v>
      </c>
    </row>
    <row r="37" spans="1:13" x14ac:dyDescent="0.3">
      <c r="A37" s="31" t="s">
        <v>890</v>
      </c>
      <c r="B37" s="88">
        <v>-4</v>
      </c>
      <c r="C37" s="88">
        <v>-5</v>
      </c>
      <c r="D37" s="88">
        <v>-1</v>
      </c>
      <c r="E37" s="88">
        <v>5</v>
      </c>
      <c r="F37" s="88">
        <v>11</v>
      </c>
      <c r="G37" s="88">
        <v>15</v>
      </c>
      <c r="H37" s="88">
        <v>18</v>
      </c>
      <c r="I37" s="88">
        <v>17</v>
      </c>
      <c r="J37" s="88">
        <v>12</v>
      </c>
      <c r="K37" s="88">
        <v>7</v>
      </c>
      <c r="L37" s="88">
        <v>2</v>
      </c>
      <c r="M37" s="88">
        <v>-2</v>
      </c>
    </row>
    <row r="38" spans="1:13" x14ac:dyDescent="0.3">
      <c r="A38" s="31" t="s">
        <v>3942</v>
      </c>
      <c r="B38" s="88">
        <v>6</v>
      </c>
      <c r="C38" s="88">
        <v>8</v>
      </c>
      <c r="D38" s="88">
        <v>11</v>
      </c>
      <c r="E38" s="88">
        <v>13</v>
      </c>
      <c r="F38" s="88">
        <v>18</v>
      </c>
      <c r="G38" s="88">
        <v>23</v>
      </c>
      <c r="H38" s="88">
        <v>27</v>
      </c>
      <c r="I38" s="88">
        <v>26</v>
      </c>
      <c r="J38" s="88">
        <v>22</v>
      </c>
      <c r="K38" s="88">
        <v>16</v>
      </c>
      <c r="L38" s="88">
        <v>10</v>
      </c>
      <c r="M38" s="88">
        <v>6</v>
      </c>
    </row>
    <row r="39" spans="1:13" x14ac:dyDescent="0.3">
      <c r="A39" s="31" t="s">
        <v>3943</v>
      </c>
      <c r="B39" s="88">
        <v>-6</v>
      </c>
      <c r="C39" s="88">
        <v>-7</v>
      </c>
      <c r="D39" s="88">
        <v>-3</v>
      </c>
      <c r="E39" s="88">
        <v>3</v>
      </c>
      <c r="F39" s="88">
        <v>9</v>
      </c>
      <c r="G39" s="88">
        <v>14</v>
      </c>
      <c r="H39" s="88">
        <v>17</v>
      </c>
      <c r="I39" s="88">
        <v>16</v>
      </c>
      <c r="J39" s="88">
        <v>11</v>
      </c>
      <c r="K39" s="88">
        <v>6</v>
      </c>
      <c r="L39" s="88">
        <v>1</v>
      </c>
      <c r="M39" s="88">
        <v>-4</v>
      </c>
    </row>
    <row r="40" spans="1:13" x14ac:dyDescent="0.3">
      <c r="A40" s="31" t="s">
        <v>3944</v>
      </c>
      <c r="B40" s="88">
        <v>10</v>
      </c>
      <c r="C40" s="88">
        <v>11</v>
      </c>
      <c r="D40" s="88">
        <v>13</v>
      </c>
      <c r="E40" s="88">
        <v>17</v>
      </c>
      <c r="F40" s="88">
        <v>22</v>
      </c>
      <c r="G40" s="88">
        <v>27</v>
      </c>
      <c r="H40" s="88">
        <v>30</v>
      </c>
      <c r="I40" s="88">
        <v>30</v>
      </c>
      <c r="J40" s="88">
        <v>26</v>
      </c>
      <c r="K40" s="88">
        <v>21</v>
      </c>
      <c r="L40" s="88">
        <v>16</v>
      </c>
      <c r="M40" s="88">
        <v>12</v>
      </c>
    </row>
    <row r="41" spans="1:13" x14ac:dyDescent="0.3">
      <c r="A41" s="31" t="s">
        <v>3945</v>
      </c>
      <c r="B41" s="88">
        <v>-1</v>
      </c>
      <c r="C41" s="88">
        <v>-1</v>
      </c>
      <c r="D41" s="88">
        <v>1</v>
      </c>
      <c r="E41" s="88">
        <v>4</v>
      </c>
      <c r="F41" s="88">
        <v>8</v>
      </c>
      <c r="G41" s="88">
        <v>11</v>
      </c>
      <c r="H41" s="88">
        <v>13</v>
      </c>
      <c r="I41" s="88">
        <v>13</v>
      </c>
      <c r="J41" s="88">
        <v>9</v>
      </c>
      <c r="K41" s="88">
        <v>5</v>
      </c>
      <c r="L41" s="88">
        <v>2</v>
      </c>
      <c r="M41" s="88">
        <v>0</v>
      </c>
    </row>
    <row r="42" spans="1:13" x14ac:dyDescent="0.3">
      <c r="A42" s="31" t="s">
        <v>3946</v>
      </c>
      <c r="B42" s="88">
        <v>8</v>
      </c>
      <c r="C42" s="88">
        <v>9</v>
      </c>
      <c r="D42" s="88">
        <v>11</v>
      </c>
      <c r="E42" s="88">
        <v>14</v>
      </c>
      <c r="F42" s="88">
        <v>19</v>
      </c>
      <c r="G42" s="88">
        <v>23</v>
      </c>
      <c r="H42" s="88">
        <v>26</v>
      </c>
      <c r="I42" s="88">
        <v>26</v>
      </c>
      <c r="J42" s="88">
        <v>23</v>
      </c>
      <c r="K42" s="88">
        <v>18</v>
      </c>
      <c r="L42" s="88">
        <v>13</v>
      </c>
      <c r="M42" s="88">
        <v>9</v>
      </c>
    </row>
    <row r="43" spans="1:13" x14ac:dyDescent="0.3">
      <c r="A43" s="31" t="s">
        <v>3947</v>
      </c>
      <c r="B43" s="88">
        <v>-1</v>
      </c>
      <c r="C43" s="88">
        <v>-2</v>
      </c>
      <c r="D43" s="88">
        <v>1</v>
      </c>
      <c r="E43" s="88">
        <v>6</v>
      </c>
      <c r="F43" s="88">
        <v>12</v>
      </c>
      <c r="G43" s="88">
        <v>17</v>
      </c>
      <c r="H43" s="88">
        <v>19</v>
      </c>
      <c r="I43" s="88">
        <v>18</v>
      </c>
      <c r="J43" s="88">
        <v>14</v>
      </c>
      <c r="K43" s="88">
        <v>9</v>
      </c>
      <c r="L43" s="88">
        <v>4</v>
      </c>
      <c r="M43" s="88">
        <v>0</v>
      </c>
    </row>
    <row r="44" spans="1:13" x14ac:dyDescent="0.3">
      <c r="A44" s="31" t="s">
        <v>3948</v>
      </c>
      <c r="B44" s="88">
        <v>12</v>
      </c>
      <c r="C44" s="88">
        <v>12</v>
      </c>
      <c r="D44" s="88">
        <v>14</v>
      </c>
      <c r="E44" s="88">
        <v>18</v>
      </c>
      <c r="F44" s="88">
        <v>23</v>
      </c>
      <c r="G44" s="88">
        <v>27</v>
      </c>
      <c r="H44" s="88">
        <v>30</v>
      </c>
      <c r="I44" s="88">
        <v>30</v>
      </c>
      <c r="J44" s="88">
        <v>28</v>
      </c>
      <c r="K44" s="88">
        <v>23</v>
      </c>
      <c r="L44" s="88">
        <v>18</v>
      </c>
      <c r="M44" s="88">
        <v>14</v>
      </c>
    </row>
    <row r="47" spans="1:13" s="63" customFormat="1" x14ac:dyDescent="0.3">
      <c r="A47" s="62" t="s">
        <v>1553</v>
      </c>
      <c r="B47" s="62" t="s">
        <v>3026</v>
      </c>
      <c r="C47" s="62" t="s">
        <v>3057</v>
      </c>
      <c r="D47" s="62" t="s">
        <v>3076</v>
      </c>
      <c r="E47" s="62" t="s">
        <v>3097</v>
      </c>
      <c r="F47" s="62" t="s">
        <v>836</v>
      </c>
      <c r="G47" s="62" t="s">
        <v>3940</v>
      </c>
      <c r="H47" s="62" t="s">
        <v>3941</v>
      </c>
      <c r="I47" s="62" t="s">
        <v>3949</v>
      </c>
      <c r="J47" s="62" t="s">
        <v>3950</v>
      </c>
      <c r="K47" s="62" t="s">
        <v>3951</v>
      </c>
      <c r="L47" s="62" t="s">
        <v>3150</v>
      </c>
      <c r="M47" s="62" t="s">
        <v>3171</v>
      </c>
    </row>
    <row r="48" spans="1:13" x14ac:dyDescent="0.3">
      <c r="A48" s="31" t="s">
        <v>890</v>
      </c>
      <c r="B48" s="88">
        <v>-4</v>
      </c>
      <c r="C48" s="88">
        <v>-5</v>
      </c>
      <c r="D48" s="88">
        <v>-1</v>
      </c>
      <c r="E48" s="88">
        <v>5</v>
      </c>
      <c r="F48" s="88">
        <v>11</v>
      </c>
      <c r="G48" s="88">
        <v>15</v>
      </c>
      <c r="H48" s="88">
        <v>18</v>
      </c>
      <c r="I48" s="88">
        <v>17</v>
      </c>
      <c r="J48" s="88">
        <v>12</v>
      </c>
      <c r="K48" s="88">
        <v>7</v>
      </c>
      <c r="L48" s="88">
        <v>2</v>
      </c>
      <c r="M48" s="88">
        <v>-2</v>
      </c>
    </row>
    <row r="49" spans="1:13" x14ac:dyDescent="0.3">
      <c r="A49" s="31" t="s">
        <v>3942</v>
      </c>
      <c r="B49" s="88">
        <v>6</v>
      </c>
      <c r="C49" s="88">
        <v>8</v>
      </c>
      <c r="D49" s="88">
        <v>11</v>
      </c>
      <c r="E49" s="88">
        <v>13</v>
      </c>
      <c r="F49" s="88">
        <v>18</v>
      </c>
      <c r="G49" s="88">
        <v>23</v>
      </c>
      <c r="H49" s="88">
        <v>27</v>
      </c>
      <c r="I49" s="88">
        <v>26</v>
      </c>
      <c r="J49" s="88">
        <v>22</v>
      </c>
      <c r="K49" s="88">
        <v>16</v>
      </c>
      <c r="L49" s="88">
        <v>10</v>
      </c>
      <c r="M49" s="88">
        <v>6</v>
      </c>
    </row>
    <row r="50" spans="1:13" x14ac:dyDescent="0.3">
      <c r="A50" s="31" t="s">
        <v>3943</v>
      </c>
      <c r="B50" s="88">
        <v>-6</v>
      </c>
      <c r="C50" s="88">
        <v>-7</v>
      </c>
      <c r="D50" s="88">
        <v>-3</v>
      </c>
      <c r="E50" s="88">
        <v>3</v>
      </c>
      <c r="F50" s="88">
        <v>9</v>
      </c>
      <c r="G50" s="88">
        <v>14</v>
      </c>
      <c r="H50" s="88">
        <v>17</v>
      </c>
      <c r="I50" s="88">
        <v>16</v>
      </c>
      <c r="J50" s="88">
        <v>11</v>
      </c>
      <c r="K50" s="88">
        <v>6</v>
      </c>
      <c r="L50" s="88">
        <v>1</v>
      </c>
      <c r="M50" s="88">
        <v>-4</v>
      </c>
    </row>
    <row r="51" spans="1:13" x14ac:dyDescent="0.3">
      <c r="A51" s="31" t="s">
        <v>3944</v>
      </c>
      <c r="B51" s="88">
        <v>10</v>
      </c>
      <c r="C51" s="88">
        <v>11</v>
      </c>
      <c r="D51" s="88">
        <v>13</v>
      </c>
      <c r="E51" s="88">
        <v>17</v>
      </c>
      <c r="F51" s="88">
        <v>22</v>
      </c>
      <c r="G51" s="88">
        <v>27</v>
      </c>
      <c r="H51" s="88">
        <v>30</v>
      </c>
      <c r="I51" s="88">
        <v>30</v>
      </c>
      <c r="J51" s="88">
        <v>26</v>
      </c>
      <c r="K51" s="88">
        <v>21</v>
      </c>
      <c r="L51" s="88">
        <v>16</v>
      </c>
      <c r="M51" s="88">
        <v>12</v>
      </c>
    </row>
    <row r="52" spans="1:13" x14ac:dyDescent="0.3">
      <c r="A52" s="31" t="s">
        <v>3945</v>
      </c>
      <c r="B52" s="88">
        <v>-1</v>
      </c>
      <c r="C52" s="88">
        <v>-1</v>
      </c>
      <c r="D52" s="88">
        <v>1</v>
      </c>
      <c r="E52" s="88">
        <v>4</v>
      </c>
      <c r="F52" s="88">
        <v>8</v>
      </c>
      <c r="G52" s="88">
        <v>11</v>
      </c>
      <c r="H52" s="88">
        <v>13</v>
      </c>
      <c r="I52" s="88">
        <v>13</v>
      </c>
      <c r="J52" s="88">
        <v>9</v>
      </c>
      <c r="K52" s="88">
        <v>5</v>
      </c>
      <c r="L52" s="88">
        <v>2</v>
      </c>
      <c r="M52" s="88">
        <v>0</v>
      </c>
    </row>
    <row r="53" spans="1:13" x14ac:dyDescent="0.3">
      <c r="A53" s="31" t="s">
        <v>3946</v>
      </c>
      <c r="B53" s="88">
        <v>8</v>
      </c>
      <c r="C53" s="88">
        <v>9</v>
      </c>
      <c r="D53" s="88">
        <v>11</v>
      </c>
      <c r="E53" s="88">
        <v>14</v>
      </c>
      <c r="F53" s="88">
        <v>19</v>
      </c>
      <c r="G53" s="88">
        <v>23</v>
      </c>
      <c r="H53" s="88">
        <v>26</v>
      </c>
      <c r="I53" s="88">
        <v>26</v>
      </c>
      <c r="J53" s="88">
        <v>23</v>
      </c>
      <c r="K53" s="88">
        <v>18</v>
      </c>
      <c r="L53" s="88">
        <v>13</v>
      </c>
      <c r="M53" s="88">
        <v>9</v>
      </c>
    </row>
    <row r="54" spans="1:13" x14ac:dyDescent="0.3">
      <c r="A54" s="31" t="s">
        <v>3947</v>
      </c>
      <c r="B54" s="88">
        <v>-1</v>
      </c>
      <c r="C54" s="88">
        <v>-2</v>
      </c>
      <c r="D54" s="88">
        <v>1</v>
      </c>
      <c r="E54" s="88">
        <v>6</v>
      </c>
      <c r="F54" s="88">
        <v>12</v>
      </c>
      <c r="G54" s="88">
        <v>17</v>
      </c>
      <c r="H54" s="88">
        <v>19</v>
      </c>
      <c r="I54" s="88">
        <v>18</v>
      </c>
      <c r="J54" s="88">
        <v>14</v>
      </c>
      <c r="K54" s="88">
        <v>9</v>
      </c>
      <c r="L54" s="88">
        <v>4</v>
      </c>
      <c r="M54" s="88">
        <v>0</v>
      </c>
    </row>
    <row r="55" spans="1:13" x14ac:dyDescent="0.3">
      <c r="A55" s="31" t="s">
        <v>3948</v>
      </c>
      <c r="B55" s="88">
        <v>12</v>
      </c>
      <c r="C55" s="88">
        <v>12</v>
      </c>
      <c r="D55" s="88">
        <v>14</v>
      </c>
      <c r="E55" s="88">
        <v>18</v>
      </c>
      <c r="F55" s="88">
        <v>23</v>
      </c>
      <c r="G55" s="88">
        <v>27</v>
      </c>
      <c r="H55" s="88">
        <v>30</v>
      </c>
      <c r="I55" s="88">
        <v>30</v>
      </c>
      <c r="J55" s="88">
        <v>28</v>
      </c>
      <c r="K55" s="88">
        <v>23</v>
      </c>
      <c r="L55" s="88">
        <v>18</v>
      </c>
      <c r="M55" s="88">
        <v>14</v>
      </c>
    </row>
    <row r="58" spans="1:13" x14ac:dyDescent="0.3">
      <c r="A58" s="62" t="s">
        <v>139</v>
      </c>
      <c r="B58" s="62" t="s">
        <v>3952</v>
      </c>
      <c r="C58" s="62" t="s">
        <v>3953</v>
      </c>
      <c r="D58" s="62" t="s">
        <v>3954</v>
      </c>
      <c r="E58" s="62" t="s">
        <v>3955</v>
      </c>
      <c r="F58" s="62" t="s">
        <v>3956</v>
      </c>
      <c r="I58" s="328" t="s">
        <v>3967</v>
      </c>
      <c r="J58" s="328"/>
      <c r="K58" s="328"/>
      <c r="L58" s="328"/>
      <c r="M58" s="328"/>
    </row>
    <row r="59" spans="1:13" x14ac:dyDescent="0.3">
      <c r="A59" s="31" t="s">
        <v>3957</v>
      </c>
      <c r="B59" s="88">
        <v>145</v>
      </c>
      <c r="C59" s="88">
        <v>320</v>
      </c>
      <c r="D59" s="88">
        <v>289</v>
      </c>
      <c r="E59" s="88">
        <v>412</v>
      </c>
      <c r="F59" s="88">
        <v>1166</v>
      </c>
      <c r="I59" s="328"/>
      <c r="J59" s="328"/>
      <c r="K59" s="328"/>
      <c r="L59" s="328"/>
      <c r="M59" s="328"/>
    </row>
    <row r="60" spans="1:13" x14ac:dyDescent="0.3">
      <c r="A60" s="31" t="s">
        <v>3958</v>
      </c>
      <c r="B60" s="88">
        <v>512</v>
      </c>
      <c r="C60" s="88">
        <v>498</v>
      </c>
      <c r="D60" s="88">
        <v>601</v>
      </c>
      <c r="E60" s="88">
        <v>723</v>
      </c>
      <c r="F60" s="88">
        <v>2334</v>
      </c>
      <c r="I60" s="328"/>
      <c r="J60" s="328"/>
      <c r="K60" s="328"/>
      <c r="L60" s="328"/>
      <c r="M60" s="328"/>
    </row>
    <row r="61" spans="1:13" x14ac:dyDescent="0.3">
      <c r="A61" s="31" t="s">
        <v>3959</v>
      </c>
      <c r="B61" s="88">
        <v>89</v>
      </c>
      <c r="C61" s="88">
        <v>95</v>
      </c>
      <c r="D61" s="88">
        <v>78</v>
      </c>
      <c r="E61" s="88">
        <v>110</v>
      </c>
      <c r="F61" s="88">
        <v>372</v>
      </c>
      <c r="I61" s="328"/>
      <c r="J61" s="328"/>
      <c r="K61" s="328"/>
      <c r="L61" s="328"/>
      <c r="M61" s="328"/>
    </row>
    <row r="62" spans="1:13" x14ac:dyDescent="0.3">
      <c r="A62" s="31" t="s">
        <v>3960</v>
      </c>
      <c r="B62" s="88">
        <v>234</v>
      </c>
      <c r="C62" s="88">
        <v>189</v>
      </c>
      <c r="D62" s="88">
        <v>312</v>
      </c>
      <c r="E62" s="88">
        <v>267</v>
      </c>
      <c r="F62" s="88">
        <v>1002</v>
      </c>
    </row>
    <row r="63" spans="1:13" x14ac:dyDescent="0.3">
      <c r="A63" s="31" t="s">
        <v>3961</v>
      </c>
      <c r="B63" s="88">
        <v>178</v>
      </c>
      <c r="C63" s="88">
        <v>201</v>
      </c>
      <c r="D63" s="88">
        <v>156</v>
      </c>
      <c r="E63" s="88">
        <v>298</v>
      </c>
      <c r="F63" s="88">
        <v>833</v>
      </c>
    </row>
    <row r="64" spans="1:13" x14ac:dyDescent="0.3">
      <c r="A64" s="31" t="s">
        <v>3962</v>
      </c>
      <c r="B64" s="88">
        <v>445</v>
      </c>
      <c r="C64" s="88">
        <v>512</v>
      </c>
      <c r="D64" s="88">
        <v>389</v>
      </c>
      <c r="E64" s="88">
        <v>634</v>
      </c>
      <c r="F64" s="88">
        <v>1980</v>
      </c>
    </row>
    <row r="65" spans="1:6" x14ac:dyDescent="0.3">
      <c r="A65" s="31" t="s">
        <v>3963</v>
      </c>
      <c r="B65" s="88">
        <v>312</v>
      </c>
      <c r="C65" s="88">
        <v>445</v>
      </c>
      <c r="D65" s="88">
        <v>501</v>
      </c>
      <c r="E65" s="88">
        <v>678</v>
      </c>
      <c r="F65" s="88">
        <v>1936</v>
      </c>
    </row>
    <row r="66" spans="1:6" x14ac:dyDescent="0.3">
      <c r="A66" s="31" t="s">
        <v>3964</v>
      </c>
      <c r="B66" s="88">
        <v>867</v>
      </c>
      <c r="C66" s="88">
        <v>923</v>
      </c>
      <c r="D66" s="88">
        <v>1045</v>
      </c>
      <c r="E66" s="88">
        <v>1123</v>
      </c>
      <c r="F66" s="88">
        <v>3958</v>
      </c>
    </row>
    <row r="67" spans="1:6" x14ac:dyDescent="0.3">
      <c r="A67" s="31" t="s">
        <v>3965</v>
      </c>
      <c r="B67" s="88">
        <v>234</v>
      </c>
      <c r="C67" s="88">
        <v>567</v>
      </c>
      <c r="D67" s="88">
        <v>489</v>
      </c>
      <c r="E67" s="88">
        <v>712</v>
      </c>
      <c r="F67" s="88">
        <v>2002</v>
      </c>
    </row>
    <row r="68" spans="1:6" x14ac:dyDescent="0.3">
      <c r="A68" s="31" t="s">
        <v>3966</v>
      </c>
      <c r="B68" s="88">
        <v>67</v>
      </c>
      <c r="C68" s="88">
        <v>88</v>
      </c>
      <c r="D68" s="88">
        <v>54</v>
      </c>
      <c r="E68" s="88">
        <v>91</v>
      </c>
      <c r="F68" s="88">
        <v>300</v>
      </c>
    </row>
    <row r="71" spans="1:6" x14ac:dyDescent="0.3">
      <c r="A71" s="62" t="s">
        <v>139</v>
      </c>
      <c r="B71" s="62" t="s">
        <v>3952</v>
      </c>
      <c r="C71" s="62" t="s">
        <v>3953</v>
      </c>
      <c r="D71" s="62" t="s">
        <v>3954</v>
      </c>
      <c r="E71" s="62" t="s">
        <v>3955</v>
      </c>
      <c r="F71" s="62" t="s">
        <v>3956</v>
      </c>
    </row>
    <row r="72" spans="1:6" x14ac:dyDescent="0.3">
      <c r="A72" s="31" t="s">
        <v>3957</v>
      </c>
      <c r="B72" s="88">
        <v>145</v>
      </c>
      <c r="C72" s="88">
        <v>320</v>
      </c>
      <c r="D72" s="88">
        <v>289</v>
      </c>
      <c r="E72" s="88">
        <v>412</v>
      </c>
      <c r="F72" s="88">
        <v>1166</v>
      </c>
    </row>
    <row r="73" spans="1:6" x14ac:dyDescent="0.3">
      <c r="A73" s="31" t="s">
        <v>3958</v>
      </c>
      <c r="B73" s="88">
        <v>512</v>
      </c>
      <c r="C73" s="88">
        <v>498</v>
      </c>
      <c r="D73" s="88">
        <v>601</v>
      </c>
      <c r="E73" s="88">
        <v>723</v>
      </c>
      <c r="F73" s="88">
        <v>2334</v>
      </c>
    </row>
    <row r="74" spans="1:6" x14ac:dyDescent="0.3">
      <c r="A74" s="31" t="s">
        <v>3959</v>
      </c>
      <c r="B74" s="88">
        <v>89</v>
      </c>
      <c r="C74" s="88">
        <v>95</v>
      </c>
      <c r="D74" s="88">
        <v>78</v>
      </c>
      <c r="E74" s="88">
        <v>110</v>
      </c>
      <c r="F74" s="88">
        <v>372</v>
      </c>
    </row>
    <row r="75" spans="1:6" x14ac:dyDescent="0.3">
      <c r="A75" s="31" t="s">
        <v>3960</v>
      </c>
      <c r="B75" s="88">
        <v>234</v>
      </c>
      <c r="C75" s="88">
        <v>189</v>
      </c>
      <c r="D75" s="88">
        <v>312</v>
      </c>
      <c r="E75" s="88">
        <v>267</v>
      </c>
      <c r="F75" s="88">
        <v>1002</v>
      </c>
    </row>
    <row r="76" spans="1:6" x14ac:dyDescent="0.3">
      <c r="A76" s="31" t="s">
        <v>3961</v>
      </c>
      <c r="B76" s="88">
        <v>178</v>
      </c>
      <c r="C76" s="88">
        <v>201</v>
      </c>
      <c r="D76" s="88">
        <v>156</v>
      </c>
      <c r="E76" s="88">
        <v>298</v>
      </c>
      <c r="F76" s="88">
        <v>833</v>
      </c>
    </row>
    <row r="77" spans="1:6" x14ac:dyDescent="0.3">
      <c r="A77" s="31" t="s">
        <v>3962</v>
      </c>
      <c r="B77" s="88">
        <v>445</v>
      </c>
      <c r="C77" s="88">
        <v>512</v>
      </c>
      <c r="D77" s="88">
        <v>389</v>
      </c>
      <c r="E77" s="88">
        <v>634</v>
      </c>
      <c r="F77" s="88">
        <v>1980</v>
      </c>
    </row>
    <row r="78" spans="1:6" x14ac:dyDescent="0.3">
      <c r="A78" s="31" t="s">
        <v>3963</v>
      </c>
      <c r="B78" s="88">
        <v>312</v>
      </c>
      <c r="C78" s="88">
        <v>445</v>
      </c>
      <c r="D78" s="88">
        <v>501</v>
      </c>
      <c r="E78" s="88">
        <v>678</v>
      </c>
      <c r="F78" s="88">
        <v>1936</v>
      </c>
    </row>
    <row r="79" spans="1:6" x14ac:dyDescent="0.3">
      <c r="A79" s="31" t="s">
        <v>3964</v>
      </c>
      <c r="B79" s="88">
        <v>867</v>
      </c>
      <c r="C79" s="88">
        <v>923</v>
      </c>
      <c r="D79" s="88">
        <v>1045</v>
      </c>
      <c r="E79" s="88">
        <v>1123</v>
      </c>
      <c r="F79" s="88">
        <v>3958</v>
      </c>
    </row>
    <row r="80" spans="1:6" x14ac:dyDescent="0.3">
      <c r="A80" s="31" t="s">
        <v>3965</v>
      </c>
      <c r="B80" s="88">
        <v>234</v>
      </c>
      <c r="C80" s="88">
        <v>567</v>
      </c>
      <c r="D80" s="88">
        <v>489</v>
      </c>
      <c r="E80" s="88">
        <v>712</v>
      </c>
      <c r="F80" s="88">
        <v>2002</v>
      </c>
    </row>
    <row r="81" spans="1:6" x14ac:dyDescent="0.3">
      <c r="A81" s="31" t="s">
        <v>3966</v>
      </c>
      <c r="B81" s="88">
        <v>67</v>
      </c>
      <c r="C81" s="88">
        <v>88</v>
      </c>
      <c r="D81" s="88">
        <v>54</v>
      </c>
      <c r="E81" s="88">
        <v>91</v>
      </c>
      <c r="F81" s="88">
        <v>300</v>
      </c>
    </row>
  </sheetData>
  <mergeCells count="3">
    <mergeCell ref="A1:G1"/>
    <mergeCell ref="H4:M6"/>
    <mergeCell ref="I58:M61"/>
  </mergeCells>
  <phoneticPr fontId="46" type="noConversion"/>
  <conditionalFormatting sqref="B19:F30">
    <cfRule type="colorScale" priority="5">
      <colorScale>
        <cfvo type="min"/>
        <cfvo type="percentile" val="50"/>
        <cfvo type="max"/>
        <color rgb="FFFF0000"/>
        <color rgb="FFFFFF00"/>
        <color rgb="FF00B050"/>
      </colorScale>
    </cfRule>
  </conditionalFormatting>
  <conditionalFormatting sqref="B48:M55">
    <cfRule type="colorScale" priority="4">
      <colorScale>
        <cfvo type="min"/>
        <cfvo type="percentile" val="50"/>
        <cfvo type="max"/>
        <color rgb="FF5A8AC6"/>
        <color rgb="FFFCFCFF"/>
        <color rgb="FFF8696B"/>
      </colorScale>
    </cfRule>
  </conditionalFormatting>
  <conditionalFormatting sqref="B72:E81">
    <cfRule type="colorScale" priority="3">
      <colorScale>
        <cfvo type="min"/>
        <cfvo type="percentile" val="50"/>
        <cfvo type="max"/>
        <color rgb="FFF8696B"/>
        <color rgb="FFFCFCFF"/>
        <color rgb="FF00B050"/>
      </colorScale>
    </cfRule>
  </conditionalFormatting>
  <conditionalFormatting sqref="F72:F81">
    <cfRule type="colorScale" priority="1">
      <colorScale>
        <cfvo type="min"/>
        <cfvo type="percentile" val="50"/>
        <cfvo type="max"/>
        <color rgb="FFF8696B"/>
        <color rgb="FFFCFCFF"/>
        <color rgb="FF00B050"/>
      </colorScale>
    </cfRule>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C9796-96F0-47D3-B3CD-A533D381A8D6}">
  <sheetPr codeName="Leht56"/>
  <dimension ref="A1:Q445"/>
  <sheetViews>
    <sheetView zoomScale="140" zoomScaleNormal="140" workbookViewId="0"/>
  </sheetViews>
  <sheetFormatPr defaultColWidth="8.88671875" defaultRowHeight="15.6" x14ac:dyDescent="0.3"/>
  <cols>
    <col min="1" max="1" width="6.44140625" style="32" bestFit="1" customWidth="1"/>
    <col min="2" max="2" width="10.44140625" style="32" bestFit="1" customWidth="1"/>
    <col min="3" max="3" width="9.6640625" style="32" bestFit="1" customWidth="1"/>
    <col min="4" max="4" width="11.88671875" style="32" bestFit="1" customWidth="1"/>
    <col min="5" max="5" width="8.6640625" style="32" bestFit="1" customWidth="1"/>
    <col min="6" max="6" width="8.77734375" style="32" bestFit="1" customWidth="1"/>
    <col min="7" max="7" width="5.44140625" style="32" bestFit="1" customWidth="1"/>
    <col min="8" max="8" width="12.5546875" style="32" bestFit="1" customWidth="1"/>
    <col min="9" max="16384" width="8.88671875" style="32"/>
  </cols>
  <sheetData>
    <row r="1" spans="1:8" x14ac:dyDescent="0.3">
      <c r="A1" s="154" t="s">
        <v>2918</v>
      </c>
      <c r="B1" s="154" t="s">
        <v>3021</v>
      </c>
      <c r="C1" s="154" t="s">
        <v>3022</v>
      </c>
      <c r="D1" s="154" t="s">
        <v>3023</v>
      </c>
      <c r="E1" s="154" t="s">
        <v>3024</v>
      </c>
      <c r="F1" s="154" t="s">
        <v>19</v>
      </c>
      <c r="G1" s="154" t="s">
        <v>113</v>
      </c>
      <c r="H1" s="154" t="s">
        <v>3025</v>
      </c>
    </row>
    <row r="2" spans="1:8" x14ac:dyDescent="0.3">
      <c r="A2" s="179">
        <v>2018</v>
      </c>
      <c r="B2" s="179" t="s">
        <v>3026</v>
      </c>
      <c r="C2" s="179" t="s">
        <v>3027</v>
      </c>
      <c r="D2" s="179" t="s">
        <v>134</v>
      </c>
      <c r="E2" s="179" t="s">
        <v>3028</v>
      </c>
      <c r="F2" s="182">
        <v>8943</v>
      </c>
      <c r="G2" s="179">
        <v>5962</v>
      </c>
      <c r="H2" s="227">
        <v>1</v>
      </c>
    </row>
    <row r="3" spans="1:8" x14ac:dyDescent="0.3">
      <c r="A3" s="179">
        <v>2018</v>
      </c>
      <c r="B3" s="179" t="s">
        <v>3026</v>
      </c>
      <c r="C3" s="179" t="s">
        <v>3027</v>
      </c>
      <c r="D3" s="179" t="s">
        <v>134</v>
      </c>
      <c r="E3" s="179" t="s">
        <v>3028</v>
      </c>
      <c r="F3" s="182">
        <v>8943</v>
      </c>
      <c r="G3" s="179">
        <v>5962</v>
      </c>
      <c r="H3" s="227">
        <v>2</v>
      </c>
    </row>
    <row r="4" spans="1:8" x14ac:dyDescent="0.3">
      <c r="A4" s="179">
        <v>2018</v>
      </c>
      <c r="B4" s="179" t="s">
        <v>3026</v>
      </c>
      <c r="C4" s="179" t="s">
        <v>3031</v>
      </c>
      <c r="D4" s="179" t="s">
        <v>134</v>
      </c>
      <c r="E4" s="179" t="s">
        <v>3028</v>
      </c>
      <c r="F4" s="182">
        <v>2395.5</v>
      </c>
      <c r="G4" s="179">
        <v>1597</v>
      </c>
      <c r="H4" s="227">
        <v>3</v>
      </c>
    </row>
    <row r="5" spans="1:8" x14ac:dyDescent="0.3">
      <c r="A5" s="179">
        <v>2018</v>
      </c>
      <c r="B5" s="179" t="s">
        <v>3026</v>
      </c>
      <c r="C5" s="179" t="s">
        <v>3031</v>
      </c>
      <c r="D5" s="179" t="s">
        <v>134</v>
      </c>
      <c r="E5" s="179" t="s">
        <v>3028</v>
      </c>
      <c r="F5" s="182">
        <v>11761.5</v>
      </c>
      <c r="G5" s="179">
        <v>7841</v>
      </c>
      <c r="H5" s="227">
        <v>4</v>
      </c>
    </row>
    <row r="6" spans="1:8" x14ac:dyDescent="0.3">
      <c r="A6" s="179">
        <v>2018</v>
      </c>
      <c r="B6" s="179" t="s">
        <v>3026</v>
      </c>
      <c r="C6" s="179" t="s">
        <v>3031</v>
      </c>
      <c r="D6" s="179" t="s">
        <v>134</v>
      </c>
      <c r="E6" s="179" t="s">
        <v>3028</v>
      </c>
      <c r="F6" s="182">
        <v>2395.5</v>
      </c>
      <c r="G6" s="179">
        <v>1597</v>
      </c>
      <c r="H6" s="227">
        <v>5</v>
      </c>
    </row>
    <row r="7" spans="1:8" x14ac:dyDescent="0.3">
      <c r="A7" s="179">
        <v>2018</v>
      </c>
      <c r="B7" s="179" t="s">
        <v>3026</v>
      </c>
      <c r="C7" s="179" t="s">
        <v>3031</v>
      </c>
      <c r="D7" s="179" t="s">
        <v>134</v>
      </c>
      <c r="E7" s="179" t="s">
        <v>3028</v>
      </c>
      <c r="F7" s="182">
        <v>11761.5</v>
      </c>
      <c r="G7" s="179">
        <v>7841</v>
      </c>
      <c r="H7" s="227">
        <v>6</v>
      </c>
    </row>
    <row r="8" spans="1:8" x14ac:dyDescent="0.3">
      <c r="A8" s="179">
        <v>2018</v>
      </c>
      <c r="B8" s="179" t="s">
        <v>3026</v>
      </c>
      <c r="C8" s="179" t="s">
        <v>3027</v>
      </c>
      <c r="D8" s="179" t="s">
        <v>135</v>
      </c>
      <c r="E8" s="179" t="s">
        <v>3036</v>
      </c>
      <c r="F8" s="182">
        <v>14596.5</v>
      </c>
      <c r="G8" s="179">
        <v>9731</v>
      </c>
      <c r="H8" s="227">
        <v>7</v>
      </c>
    </row>
    <row r="9" spans="1:8" x14ac:dyDescent="0.3">
      <c r="A9" s="179">
        <v>2018</v>
      </c>
      <c r="B9" s="179" t="s">
        <v>3026</v>
      </c>
      <c r="C9" s="179" t="s">
        <v>3027</v>
      </c>
      <c r="D9" s="179" t="s">
        <v>135</v>
      </c>
      <c r="E9" s="179" t="s">
        <v>3036</v>
      </c>
      <c r="F9" s="182">
        <v>14596.5</v>
      </c>
      <c r="G9" s="179">
        <v>9731</v>
      </c>
      <c r="H9" s="227">
        <v>8</v>
      </c>
    </row>
    <row r="10" spans="1:8" x14ac:dyDescent="0.3">
      <c r="A10" s="179">
        <v>2018</v>
      </c>
      <c r="B10" s="179" t="s">
        <v>3026</v>
      </c>
      <c r="C10" s="179" t="s">
        <v>3039</v>
      </c>
      <c r="D10" s="179" t="s">
        <v>135</v>
      </c>
      <c r="E10" s="179" t="s">
        <v>3036</v>
      </c>
      <c r="F10" s="182">
        <v>8793</v>
      </c>
      <c r="G10" s="179">
        <v>5862</v>
      </c>
      <c r="H10" s="227">
        <v>9</v>
      </c>
    </row>
    <row r="11" spans="1:8" x14ac:dyDescent="0.3">
      <c r="A11" s="179">
        <v>2018</v>
      </c>
      <c r="B11" s="179" t="s">
        <v>3026</v>
      </c>
      <c r="C11" s="179" t="s">
        <v>3039</v>
      </c>
      <c r="D11" s="179" t="s">
        <v>135</v>
      </c>
      <c r="E11" s="179" t="s">
        <v>3036</v>
      </c>
      <c r="F11" s="182">
        <v>8793</v>
      </c>
      <c r="G11" s="179">
        <v>5862</v>
      </c>
      <c r="H11" s="227">
        <v>10</v>
      </c>
    </row>
    <row r="12" spans="1:8" x14ac:dyDescent="0.3">
      <c r="A12" s="179">
        <v>2018</v>
      </c>
      <c r="B12" s="179" t="s">
        <v>3026</v>
      </c>
      <c r="C12" s="179" t="s">
        <v>3031</v>
      </c>
      <c r="D12" s="179" t="s">
        <v>3042</v>
      </c>
      <c r="E12" s="179" t="s">
        <v>3043</v>
      </c>
      <c r="F12" s="182">
        <v>4666</v>
      </c>
      <c r="G12" s="179">
        <v>5623</v>
      </c>
      <c r="H12" s="227">
        <v>11</v>
      </c>
    </row>
    <row r="13" spans="1:8" x14ac:dyDescent="0.3">
      <c r="A13" s="179">
        <v>2018</v>
      </c>
      <c r="B13" s="179" t="s">
        <v>3026</v>
      </c>
      <c r="C13" s="179" t="s">
        <v>3031</v>
      </c>
      <c r="D13" s="179" t="s">
        <v>3042</v>
      </c>
      <c r="E13" s="179" t="s">
        <v>3043</v>
      </c>
      <c r="F13" s="182">
        <v>7318.5</v>
      </c>
      <c r="G13" s="179">
        <v>4879</v>
      </c>
      <c r="H13" s="227">
        <v>12</v>
      </c>
    </row>
    <row r="14" spans="1:8" x14ac:dyDescent="0.3">
      <c r="A14" s="179">
        <v>2018</v>
      </c>
      <c r="B14" s="179" t="s">
        <v>3026</v>
      </c>
      <c r="C14" s="179" t="s">
        <v>3031</v>
      </c>
      <c r="D14" s="179" t="s">
        <v>3042</v>
      </c>
      <c r="E14" s="179" t="s">
        <v>3043</v>
      </c>
      <c r="F14" s="182">
        <v>5500</v>
      </c>
      <c r="G14" s="179">
        <v>5623</v>
      </c>
      <c r="H14" s="227">
        <v>13</v>
      </c>
    </row>
    <row r="15" spans="1:8" x14ac:dyDescent="0.3">
      <c r="A15" s="179">
        <v>2018</v>
      </c>
      <c r="B15" s="179" t="s">
        <v>3026</v>
      </c>
      <c r="C15" s="179" t="s">
        <v>3031</v>
      </c>
      <c r="D15" s="179" t="s">
        <v>3042</v>
      </c>
      <c r="E15" s="179" t="s">
        <v>3043</v>
      </c>
      <c r="F15" s="182">
        <v>7318.5</v>
      </c>
      <c r="G15" s="179">
        <v>4879</v>
      </c>
      <c r="H15" s="227">
        <v>14</v>
      </c>
    </row>
    <row r="16" spans="1:8" x14ac:dyDescent="0.3">
      <c r="A16" s="179">
        <v>2018</v>
      </c>
      <c r="B16" s="179" t="s">
        <v>3026</v>
      </c>
      <c r="C16" s="179" t="s">
        <v>3048</v>
      </c>
      <c r="D16" s="179" t="s">
        <v>3049</v>
      </c>
      <c r="E16" s="179" t="s">
        <v>3050</v>
      </c>
      <c r="F16" s="182">
        <v>3553.5</v>
      </c>
      <c r="G16" s="179">
        <v>2369</v>
      </c>
      <c r="H16" s="227">
        <v>15</v>
      </c>
    </row>
    <row r="17" spans="1:17" x14ac:dyDescent="0.3">
      <c r="A17" s="179">
        <v>2018</v>
      </c>
      <c r="B17" s="179" t="s">
        <v>3026</v>
      </c>
      <c r="C17" s="179" t="s">
        <v>3048</v>
      </c>
      <c r="D17" s="179" t="s">
        <v>3049</v>
      </c>
      <c r="E17" s="179" t="s">
        <v>3050</v>
      </c>
      <c r="F17" s="182">
        <v>3553.5</v>
      </c>
      <c r="G17" s="179">
        <v>2369</v>
      </c>
      <c r="H17" s="227">
        <v>16</v>
      </c>
    </row>
    <row r="18" spans="1:17" x14ac:dyDescent="0.3">
      <c r="A18" s="179">
        <v>2018</v>
      </c>
      <c r="B18" s="179" t="s">
        <v>3026</v>
      </c>
      <c r="C18" s="179" t="s">
        <v>3027</v>
      </c>
      <c r="D18" s="179" t="s">
        <v>133</v>
      </c>
      <c r="E18" s="179" t="s">
        <v>3036</v>
      </c>
      <c r="F18" s="182">
        <v>14596.5</v>
      </c>
      <c r="G18" s="179">
        <v>9731</v>
      </c>
      <c r="H18" s="227">
        <v>17</v>
      </c>
    </row>
    <row r="19" spans="1:17" x14ac:dyDescent="0.3">
      <c r="A19" s="179">
        <v>2018</v>
      </c>
      <c r="B19" s="179" t="s">
        <v>3026</v>
      </c>
      <c r="C19" s="179" t="s">
        <v>3027</v>
      </c>
      <c r="D19" s="179" t="s">
        <v>133</v>
      </c>
      <c r="E19" s="179" t="s">
        <v>3036</v>
      </c>
      <c r="F19" s="182">
        <v>14596.5</v>
      </c>
      <c r="G19" s="179">
        <v>9731</v>
      </c>
      <c r="H19" s="227">
        <v>18</v>
      </c>
      <c r="J19" s="328" t="s">
        <v>3600</v>
      </c>
      <c r="K19" s="328"/>
      <c r="L19" s="328"/>
      <c r="M19" s="328"/>
      <c r="N19" s="328"/>
      <c r="O19" s="328"/>
      <c r="P19" s="328"/>
      <c r="Q19" s="328"/>
    </row>
    <row r="20" spans="1:17" x14ac:dyDescent="0.3">
      <c r="A20" s="179">
        <v>2018</v>
      </c>
      <c r="B20" s="179" t="s">
        <v>3026</v>
      </c>
      <c r="C20" s="179" t="s">
        <v>3039</v>
      </c>
      <c r="D20" s="179" t="s">
        <v>133</v>
      </c>
      <c r="E20" s="179" t="s">
        <v>3036</v>
      </c>
      <c r="F20" s="182">
        <v>8793</v>
      </c>
      <c r="G20" s="179">
        <v>5862</v>
      </c>
      <c r="H20" s="227">
        <v>19</v>
      </c>
      <c r="J20" s="328"/>
      <c r="K20" s="328"/>
      <c r="L20" s="328"/>
      <c r="M20" s="328"/>
      <c r="N20" s="328"/>
      <c r="O20" s="328"/>
      <c r="P20" s="328"/>
      <c r="Q20" s="328"/>
    </row>
    <row r="21" spans="1:17" x14ac:dyDescent="0.3">
      <c r="A21" s="179">
        <v>2018</v>
      </c>
      <c r="B21" s="179" t="s">
        <v>3026</v>
      </c>
      <c r="C21" s="179" t="s">
        <v>3039</v>
      </c>
      <c r="D21" s="179" t="s">
        <v>133</v>
      </c>
      <c r="E21" s="179" t="s">
        <v>3036</v>
      </c>
      <c r="F21" s="182">
        <v>8793</v>
      </c>
      <c r="G21" s="179">
        <v>5862</v>
      </c>
      <c r="H21" s="227">
        <v>20</v>
      </c>
      <c r="J21" s="328"/>
      <c r="K21" s="328"/>
      <c r="L21" s="328"/>
      <c r="M21" s="328"/>
      <c r="N21" s="328"/>
      <c r="O21" s="328"/>
      <c r="P21" s="328"/>
      <c r="Q21" s="328"/>
    </row>
    <row r="22" spans="1:17" x14ac:dyDescent="0.3">
      <c r="A22" s="179">
        <v>2018</v>
      </c>
      <c r="B22" s="179" t="s">
        <v>3057</v>
      </c>
      <c r="C22" s="179" t="s">
        <v>3031</v>
      </c>
      <c r="D22" s="179" t="s">
        <v>134</v>
      </c>
      <c r="E22" s="179" t="s">
        <v>3028</v>
      </c>
      <c r="F22" s="182">
        <v>4887</v>
      </c>
      <c r="G22" s="179">
        <v>3258</v>
      </c>
      <c r="H22" s="227">
        <v>21</v>
      </c>
    </row>
    <row r="23" spans="1:17" x14ac:dyDescent="0.3">
      <c r="A23" s="179">
        <v>2018</v>
      </c>
      <c r="B23" s="179" t="s">
        <v>3057</v>
      </c>
      <c r="C23" s="179" t="s">
        <v>3031</v>
      </c>
      <c r="D23" s="179" t="s">
        <v>134</v>
      </c>
      <c r="E23" s="179" t="s">
        <v>3028</v>
      </c>
      <c r="F23" s="182">
        <v>4887</v>
      </c>
      <c r="G23" s="179">
        <v>3258</v>
      </c>
      <c r="H23" s="227">
        <v>22</v>
      </c>
    </row>
    <row r="24" spans="1:17" x14ac:dyDescent="0.3">
      <c r="A24" s="179">
        <v>2018</v>
      </c>
      <c r="B24" s="179" t="s">
        <v>3057</v>
      </c>
      <c r="C24" s="179" t="s">
        <v>3031</v>
      </c>
      <c r="D24" s="179" t="s">
        <v>135</v>
      </c>
      <c r="E24" s="179" t="s">
        <v>3036</v>
      </c>
      <c r="F24" s="182">
        <v>13428</v>
      </c>
      <c r="G24" s="179">
        <v>8952</v>
      </c>
      <c r="H24" s="227">
        <v>23</v>
      </c>
    </row>
    <row r="25" spans="1:17" x14ac:dyDescent="0.3">
      <c r="A25" s="179">
        <v>2018</v>
      </c>
      <c r="B25" s="179" t="s">
        <v>3057</v>
      </c>
      <c r="C25" s="179" t="s">
        <v>3031</v>
      </c>
      <c r="D25" s="179" t="s">
        <v>135</v>
      </c>
      <c r="E25" s="179" t="s">
        <v>3036</v>
      </c>
      <c r="F25" s="182">
        <v>13428</v>
      </c>
      <c r="G25" s="179">
        <v>8952</v>
      </c>
      <c r="H25" s="227">
        <v>24</v>
      </c>
    </row>
    <row r="26" spans="1:17" x14ac:dyDescent="0.3">
      <c r="A26" s="179">
        <v>2018</v>
      </c>
      <c r="B26" s="179" t="s">
        <v>3057</v>
      </c>
      <c r="C26" s="179" t="s">
        <v>3039</v>
      </c>
      <c r="D26" s="179" t="s">
        <v>135</v>
      </c>
      <c r="E26" s="179" t="s">
        <v>3036</v>
      </c>
      <c r="F26" s="182">
        <v>11122.5</v>
      </c>
      <c r="G26" s="179">
        <v>7415</v>
      </c>
      <c r="H26" s="227">
        <v>25</v>
      </c>
    </row>
    <row r="27" spans="1:17" x14ac:dyDescent="0.3">
      <c r="A27" s="179">
        <v>2018</v>
      </c>
      <c r="B27" s="179" t="s">
        <v>3057</v>
      </c>
      <c r="C27" s="179" t="s">
        <v>3039</v>
      </c>
      <c r="D27" s="179" t="s">
        <v>135</v>
      </c>
      <c r="E27" s="179" t="s">
        <v>3036</v>
      </c>
      <c r="F27" s="182">
        <v>14000</v>
      </c>
      <c r="G27" s="179">
        <v>7415</v>
      </c>
      <c r="H27" s="227">
        <v>26</v>
      </c>
    </row>
    <row r="28" spans="1:17" x14ac:dyDescent="0.3">
      <c r="A28" s="179">
        <v>2018</v>
      </c>
      <c r="B28" s="179" t="s">
        <v>3057</v>
      </c>
      <c r="C28" s="179" t="s">
        <v>3027</v>
      </c>
      <c r="D28" s="179" t="s">
        <v>3042</v>
      </c>
      <c r="E28" s="179" t="s">
        <v>3043</v>
      </c>
      <c r="F28" s="182">
        <v>3897</v>
      </c>
      <c r="G28" s="179">
        <v>2598</v>
      </c>
      <c r="H28" s="227">
        <v>27</v>
      </c>
    </row>
    <row r="29" spans="1:17" x14ac:dyDescent="0.3">
      <c r="A29" s="179">
        <v>2018</v>
      </c>
      <c r="B29" s="179" t="s">
        <v>3057</v>
      </c>
      <c r="C29" s="179" t="s">
        <v>3027</v>
      </c>
      <c r="D29" s="179" t="s">
        <v>3042</v>
      </c>
      <c r="E29" s="179" t="s">
        <v>3043</v>
      </c>
      <c r="F29" s="182">
        <v>8832</v>
      </c>
      <c r="G29" s="179">
        <v>5888</v>
      </c>
      <c r="H29" s="227">
        <v>28</v>
      </c>
    </row>
    <row r="30" spans="1:17" x14ac:dyDescent="0.3">
      <c r="A30" s="179">
        <v>2018</v>
      </c>
      <c r="B30" s="179" t="s">
        <v>3057</v>
      </c>
      <c r="C30" s="179" t="s">
        <v>3027</v>
      </c>
      <c r="D30" s="179" t="s">
        <v>3042</v>
      </c>
      <c r="E30" s="179" t="s">
        <v>3043</v>
      </c>
      <c r="F30" s="182">
        <v>3000</v>
      </c>
      <c r="G30" s="179">
        <v>2598</v>
      </c>
      <c r="H30" s="227">
        <v>29</v>
      </c>
    </row>
    <row r="31" spans="1:17" x14ac:dyDescent="0.3">
      <c r="A31" s="179">
        <v>2018</v>
      </c>
      <c r="B31" s="179" t="s">
        <v>3057</v>
      </c>
      <c r="C31" s="179" t="s">
        <v>3027</v>
      </c>
      <c r="D31" s="179" t="s">
        <v>3042</v>
      </c>
      <c r="E31" s="179" t="s">
        <v>3043</v>
      </c>
      <c r="F31" s="182">
        <v>8832</v>
      </c>
      <c r="G31" s="179">
        <v>5888</v>
      </c>
      <c r="H31" s="227">
        <v>30</v>
      </c>
    </row>
    <row r="32" spans="1:17" x14ac:dyDescent="0.3">
      <c r="A32" s="179">
        <v>2018</v>
      </c>
      <c r="B32" s="179" t="s">
        <v>3057</v>
      </c>
      <c r="C32" s="179" t="s">
        <v>3027</v>
      </c>
      <c r="D32" s="179" t="s">
        <v>3049</v>
      </c>
      <c r="E32" s="179" t="s">
        <v>3050</v>
      </c>
      <c r="F32" s="182">
        <v>12206.25</v>
      </c>
      <c r="G32" s="179">
        <v>9765</v>
      </c>
      <c r="H32" s="227">
        <v>31</v>
      </c>
    </row>
    <row r="33" spans="1:8" x14ac:dyDescent="0.3">
      <c r="A33" s="179">
        <v>2018</v>
      </c>
      <c r="B33" s="179" t="s">
        <v>3057</v>
      </c>
      <c r="C33" s="179" t="s">
        <v>3027</v>
      </c>
      <c r="D33" s="179" t="s">
        <v>3049</v>
      </c>
      <c r="E33" s="179" t="s">
        <v>3050</v>
      </c>
      <c r="F33" s="182">
        <v>12206.25</v>
      </c>
      <c r="G33" s="179">
        <v>9765</v>
      </c>
      <c r="H33" s="227">
        <v>32</v>
      </c>
    </row>
    <row r="34" spans="1:8" x14ac:dyDescent="0.3">
      <c r="A34" s="179">
        <v>2018</v>
      </c>
      <c r="B34" s="179" t="s">
        <v>3057</v>
      </c>
      <c r="C34" s="179" t="s">
        <v>3039</v>
      </c>
      <c r="D34" s="179" t="s">
        <v>3049</v>
      </c>
      <c r="E34" s="179" t="s">
        <v>3050</v>
      </c>
      <c r="F34" s="182">
        <v>11122.5</v>
      </c>
      <c r="G34" s="179">
        <v>7415</v>
      </c>
      <c r="H34" s="227">
        <v>33</v>
      </c>
    </row>
    <row r="35" spans="1:8" x14ac:dyDescent="0.3">
      <c r="A35" s="179">
        <v>2018</v>
      </c>
      <c r="B35" s="179" t="s">
        <v>3057</v>
      </c>
      <c r="C35" s="179" t="s">
        <v>3039</v>
      </c>
      <c r="D35" s="179" t="s">
        <v>3049</v>
      </c>
      <c r="E35" s="179" t="s">
        <v>3050</v>
      </c>
      <c r="F35" s="182">
        <v>9268.75</v>
      </c>
      <c r="G35" s="179">
        <v>7415</v>
      </c>
      <c r="H35" s="227">
        <v>34</v>
      </c>
    </row>
    <row r="36" spans="1:8" x14ac:dyDescent="0.3">
      <c r="A36" s="179">
        <v>2018</v>
      </c>
      <c r="B36" s="179" t="s">
        <v>3057</v>
      </c>
      <c r="C36" s="179" t="s">
        <v>3031</v>
      </c>
      <c r="D36" s="179" t="s">
        <v>133</v>
      </c>
      <c r="E36" s="179" t="s">
        <v>3036</v>
      </c>
      <c r="F36" s="182">
        <v>11190</v>
      </c>
      <c r="G36" s="179">
        <v>8952</v>
      </c>
      <c r="H36" s="227">
        <v>35</v>
      </c>
    </row>
    <row r="37" spans="1:8" x14ac:dyDescent="0.3">
      <c r="A37" s="179">
        <v>2018</v>
      </c>
      <c r="B37" s="179" t="s">
        <v>3057</v>
      </c>
      <c r="C37" s="179" t="s">
        <v>3031</v>
      </c>
      <c r="D37" s="179" t="s">
        <v>133</v>
      </c>
      <c r="E37" s="179" t="s">
        <v>3036</v>
      </c>
      <c r="F37" s="182">
        <v>11190</v>
      </c>
      <c r="G37" s="179">
        <v>8952</v>
      </c>
      <c r="H37" s="227">
        <v>36</v>
      </c>
    </row>
    <row r="38" spans="1:8" x14ac:dyDescent="0.3">
      <c r="A38" s="179">
        <v>2018</v>
      </c>
      <c r="B38" s="179" t="s">
        <v>3057</v>
      </c>
      <c r="C38" s="179" t="s">
        <v>3048</v>
      </c>
      <c r="D38" s="179" t="s">
        <v>133</v>
      </c>
      <c r="E38" s="179" t="s">
        <v>3036</v>
      </c>
      <c r="F38" s="182">
        <v>6233.75</v>
      </c>
      <c r="G38" s="179">
        <v>4987</v>
      </c>
      <c r="H38" s="227">
        <v>37</v>
      </c>
    </row>
    <row r="39" spans="1:8" x14ac:dyDescent="0.3">
      <c r="A39" s="179">
        <v>2018</v>
      </c>
      <c r="B39" s="179" t="s">
        <v>3057</v>
      </c>
      <c r="C39" s="179" t="s">
        <v>3048</v>
      </c>
      <c r="D39" s="179" t="s">
        <v>133</v>
      </c>
      <c r="E39" s="179" t="s">
        <v>3036</v>
      </c>
      <c r="F39" s="182">
        <v>6233.75</v>
      </c>
      <c r="G39" s="179">
        <v>4987</v>
      </c>
      <c r="H39" s="227">
        <v>38</v>
      </c>
    </row>
    <row r="40" spans="1:8" x14ac:dyDescent="0.3">
      <c r="A40" s="179">
        <v>2018</v>
      </c>
      <c r="B40" s="179" t="s">
        <v>3076</v>
      </c>
      <c r="C40" s="179" t="s">
        <v>3031</v>
      </c>
      <c r="D40" s="179" t="s">
        <v>134</v>
      </c>
      <c r="E40" s="179" t="s">
        <v>3028</v>
      </c>
      <c r="F40" s="182">
        <v>722.5</v>
      </c>
      <c r="G40" s="179">
        <v>578</v>
      </c>
      <c r="H40" s="227">
        <v>39</v>
      </c>
    </row>
    <row r="41" spans="1:8" x14ac:dyDescent="0.3">
      <c r="A41" s="179">
        <v>2018</v>
      </c>
      <c r="B41" s="179" t="s">
        <v>3076</v>
      </c>
      <c r="C41" s="179" t="s">
        <v>3031</v>
      </c>
      <c r="D41" s="179" t="s">
        <v>134</v>
      </c>
      <c r="E41" s="179" t="s">
        <v>3028</v>
      </c>
      <c r="F41" s="182">
        <v>722.5</v>
      </c>
      <c r="G41" s="179">
        <v>578</v>
      </c>
      <c r="H41" s="227">
        <v>40</v>
      </c>
    </row>
    <row r="42" spans="1:8" x14ac:dyDescent="0.3">
      <c r="A42" s="179">
        <v>2018</v>
      </c>
      <c r="B42" s="179" t="s">
        <v>3076</v>
      </c>
      <c r="C42" s="179" t="s">
        <v>3039</v>
      </c>
      <c r="D42" s="179" t="s">
        <v>134</v>
      </c>
      <c r="E42" s="179" t="s">
        <v>3028</v>
      </c>
      <c r="F42" s="182">
        <v>12182.5</v>
      </c>
      <c r="G42" s="179">
        <v>9746</v>
      </c>
      <c r="H42" s="227">
        <v>41</v>
      </c>
    </row>
    <row r="43" spans="1:8" x14ac:dyDescent="0.3">
      <c r="A43" s="179">
        <v>2018</v>
      </c>
      <c r="B43" s="179" t="s">
        <v>3076</v>
      </c>
      <c r="C43" s="179" t="s">
        <v>3039</v>
      </c>
      <c r="D43" s="179" t="s">
        <v>134</v>
      </c>
      <c r="E43" s="179" t="s">
        <v>3028</v>
      </c>
      <c r="F43" s="182">
        <v>12182.5</v>
      </c>
      <c r="G43" s="179">
        <v>9746</v>
      </c>
      <c r="H43" s="227">
        <v>42</v>
      </c>
    </row>
    <row r="44" spans="1:8" x14ac:dyDescent="0.3">
      <c r="A44" s="179">
        <v>2018</v>
      </c>
      <c r="B44" s="179" t="s">
        <v>3076</v>
      </c>
      <c r="C44" s="179" t="s">
        <v>3031</v>
      </c>
      <c r="D44" s="179" t="s">
        <v>135</v>
      </c>
      <c r="E44" s="179" t="s">
        <v>3036</v>
      </c>
      <c r="F44" s="182">
        <v>4483.75</v>
      </c>
      <c r="G44" s="179">
        <v>3587</v>
      </c>
      <c r="H44" s="227">
        <v>43</v>
      </c>
    </row>
    <row r="45" spans="1:8" x14ac:dyDescent="0.3">
      <c r="A45" s="179">
        <v>2018</v>
      </c>
      <c r="B45" s="179" t="s">
        <v>3076</v>
      </c>
      <c r="C45" s="179" t="s">
        <v>3031</v>
      </c>
      <c r="D45" s="179" t="s">
        <v>135</v>
      </c>
      <c r="E45" s="179" t="s">
        <v>3036</v>
      </c>
      <c r="F45" s="182">
        <v>4483.75</v>
      </c>
      <c r="G45" s="179">
        <v>3587</v>
      </c>
      <c r="H45" s="227">
        <v>44</v>
      </c>
    </row>
    <row r="46" spans="1:8" x14ac:dyDescent="0.3">
      <c r="A46" s="179">
        <v>2018</v>
      </c>
      <c r="B46" s="179" t="s">
        <v>3076</v>
      </c>
      <c r="C46" s="179" t="s">
        <v>3039</v>
      </c>
      <c r="D46" s="179" t="s">
        <v>135</v>
      </c>
      <c r="E46" s="179" t="s">
        <v>3036</v>
      </c>
      <c r="F46" s="182">
        <v>12182.5</v>
      </c>
      <c r="G46" s="179">
        <v>9746</v>
      </c>
      <c r="H46" s="227">
        <v>45</v>
      </c>
    </row>
    <row r="47" spans="1:8" x14ac:dyDescent="0.3">
      <c r="A47" s="179">
        <v>2018</v>
      </c>
      <c r="B47" s="179" t="s">
        <v>3076</v>
      </c>
      <c r="C47" s="179" t="s">
        <v>3039</v>
      </c>
      <c r="D47" s="179" t="s">
        <v>135</v>
      </c>
      <c r="E47" s="179" t="s">
        <v>3036</v>
      </c>
      <c r="F47" s="182">
        <v>12182.5</v>
      </c>
      <c r="G47" s="179">
        <v>9746</v>
      </c>
      <c r="H47" s="227">
        <v>46</v>
      </c>
    </row>
    <row r="48" spans="1:8" x14ac:dyDescent="0.3">
      <c r="A48" s="179">
        <v>2018</v>
      </c>
      <c r="B48" s="179" t="s">
        <v>3076</v>
      </c>
      <c r="C48" s="179" t="s">
        <v>3027</v>
      </c>
      <c r="D48" s="179" t="s">
        <v>3042</v>
      </c>
      <c r="E48" s="179" t="s">
        <v>3043</v>
      </c>
      <c r="F48" s="182">
        <v>12163.75</v>
      </c>
      <c r="G48" s="179">
        <v>9731</v>
      </c>
      <c r="H48" s="227">
        <v>47</v>
      </c>
    </row>
    <row r="49" spans="1:8" x14ac:dyDescent="0.3">
      <c r="A49" s="179">
        <v>2018</v>
      </c>
      <c r="B49" s="179" t="s">
        <v>3076</v>
      </c>
      <c r="C49" s="179" t="s">
        <v>3027</v>
      </c>
      <c r="D49" s="179" t="s">
        <v>3042</v>
      </c>
      <c r="E49" s="179" t="s">
        <v>3043</v>
      </c>
      <c r="F49" s="182">
        <v>12163.75</v>
      </c>
      <c r="G49" s="179">
        <v>9731</v>
      </c>
      <c r="H49" s="227">
        <v>48</v>
      </c>
    </row>
    <row r="50" spans="1:8" x14ac:dyDescent="0.3">
      <c r="A50" s="179">
        <v>2018</v>
      </c>
      <c r="B50" s="179" t="s">
        <v>3076</v>
      </c>
      <c r="C50" s="179" t="s">
        <v>3039</v>
      </c>
      <c r="D50" s="179" t="s">
        <v>3042</v>
      </c>
      <c r="E50" s="179" t="s">
        <v>3043</v>
      </c>
      <c r="F50" s="182">
        <v>2956.25</v>
      </c>
      <c r="G50" s="179">
        <v>2365</v>
      </c>
      <c r="H50" s="227">
        <v>49</v>
      </c>
    </row>
    <row r="51" spans="1:8" x14ac:dyDescent="0.3">
      <c r="A51" s="179">
        <v>2018</v>
      </c>
      <c r="B51" s="179" t="s">
        <v>3076</v>
      </c>
      <c r="C51" s="179" t="s">
        <v>3039</v>
      </c>
      <c r="D51" s="179" t="s">
        <v>3042</v>
      </c>
      <c r="E51" s="179" t="s">
        <v>3043</v>
      </c>
      <c r="F51" s="182">
        <v>2956.25</v>
      </c>
      <c r="G51" s="179">
        <v>2365</v>
      </c>
      <c r="H51" s="227">
        <v>50</v>
      </c>
    </row>
    <row r="52" spans="1:8" x14ac:dyDescent="0.3">
      <c r="A52" s="179">
        <v>2018</v>
      </c>
      <c r="B52" s="179" t="s">
        <v>3076</v>
      </c>
      <c r="C52" s="179" t="s">
        <v>3027</v>
      </c>
      <c r="D52" s="179" t="s">
        <v>3049</v>
      </c>
      <c r="E52" s="179" t="s">
        <v>3050</v>
      </c>
      <c r="F52" s="182">
        <v>1248.75</v>
      </c>
      <c r="G52" s="179">
        <v>999</v>
      </c>
      <c r="H52" s="227">
        <v>51</v>
      </c>
    </row>
    <row r="53" spans="1:8" x14ac:dyDescent="0.3">
      <c r="A53" s="179">
        <v>2018</v>
      </c>
      <c r="B53" s="179" t="s">
        <v>3076</v>
      </c>
      <c r="C53" s="179" t="s">
        <v>3027</v>
      </c>
      <c r="D53" s="179" t="s">
        <v>3049</v>
      </c>
      <c r="E53" s="179" t="s">
        <v>3050</v>
      </c>
      <c r="F53" s="182">
        <v>1248.75</v>
      </c>
      <c r="G53" s="179">
        <v>999</v>
      </c>
      <c r="H53" s="227">
        <v>52</v>
      </c>
    </row>
    <row r="54" spans="1:8" x14ac:dyDescent="0.3">
      <c r="A54" s="179">
        <v>2018</v>
      </c>
      <c r="B54" s="179" t="s">
        <v>3076</v>
      </c>
      <c r="C54" s="179" t="s">
        <v>3039</v>
      </c>
      <c r="D54" s="179" t="s">
        <v>3049</v>
      </c>
      <c r="E54" s="179" t="s">
        <v>3050</v>
      </c>
      <c r="F54" s="182">
        <v>196.25</v>
      </c>
      <c r="G54" s="179">
        <v>157</v>
      </c>
      <c r="H54" s="227">
        <v>53</v>
      </c>
    </row>
    <row r="55" spans="1:8" x14ac:dyDescent="0.3">
      <c r="A55" s="179">
        <v>2018</v>
      </c>
      <c r="B55" s="179" t="s">
        <v>3076</v>
      </c>
      <c r="C55" s="179" t="s">
        <v>3039</v>
      </c>
      <c r="D55" s="179" t="s">
        <v>3049</v>
      </c>
      <c r="E55" s="179" t="s">
        <v>3050</v>
      </c>
      <c r="F55" s="182">
        <v>196.25</v>
      </c>
      <c r="G55" s="179">
        <v>157</v>
      </c>
      <c r="H55" s="227">
        <v>54</v>
      </c>
    </row>
    <row r="56" spans="1:8" x14ac:dyDescent="0.3">
      <c r="A56" s="179">
        <v>2018</v>
      </c>
      <c r="B56" s="179" t="s">
        <v>3076</v>
      </c>
      <c r="C56" s="179" t="s">
        <v>3031</v>
      </c>
      <c r="D56" s="179" t="s">
        <v>133</v>
      </c>
      <c r="E56" s="179" t="s">
        <v>3036</v>
      </c>
      <c r="F56" s="182">
        <v>4483.75</v>
      </c>
      <c r="G56" s="179">
        <v>3587</v>
      </c>
      <c r="H56" s="227">
        <v>55</v>
      </c>
    </row>
    <row r="57" spans="1:8" x14ac:dyDescent="0.3">
      <c r="A57" s="179">
        <v>2018</v>
      </c>
      <c r="B57" s="179" t="s">
        <v>3076</v>
      </c>
      <c r="C57" s="179" t="s">
        <v>3031</v>
      </c>
      <c r="D57" s="179" t="s">
        <v>133</v>
      </c>
      <c r="E57" s="179" t="s">
        <v>3036</v>
      </c>
      <c r="F57" s="182">
        <v>4483.75</v>
      </c>
      <c r="G57" s="179">
        <v>3587</v>
      </c>
      <c r="H57" s="227">
        <v>56</v>
      </c>
    </row>
    <row r="58" spans="1:8" x14ac:dyDescent="0.3">
      <c r="A58" s="179">
        <v>2018</v>
      </c>
      <c r="B58" s="179" t="s">
        <v>3076</v>
      </c>
      <c r="C58" s="179" t="s">
        <v>3048</v>
      </c>
      <c r="D58" s="179" t="s">
        <v>133</v>
      </c>
      <c r="E58" s="179" t="s">
        <v>3036</v>
      </c>
      <c r="F58" s="182">
        <v>12038.75</v>
      </c>
      <c r="G58" s="179">
        <v>9631</v>
      </c>
      <c r="H58" s="227">
        <v>57</v>
      </c>
    </row>
    <row r="59" spans="1:8" x14ac:dyDescent="0.3">
      <c r="A59" s="179">
        <v>2018</v>
      </c>
      <c r="B59" s="179" t="s">
        <v>3076</v>
      </c>
      <c r="C59" s="179" t="s">
        <v>3048</v>
      </c>
      <c r="D59" s="179" t="s">
        <v>133</v>
      </c>
      <c r="E59" s="179" t="s">
        <v>3036</v>
      </c>
      <c r="F59" s="182">
        <v>12038.75</v>
      </c>
      <c r="G59" s="179">
        <v>9631</v>
      </c>
      <c r="H59" s="227">
        <v>58</v>
      </c>
    </row>
    <row r="60" spans="1:8" x14ac:dyDescent="0.3">
      <c r="A60" s="179">
        <v>2018</v>
      </c>
      <c r="B60" s="179" t="s">
        <v>3097</v>
      </c>
      <c r="C60" s="179" t="s">
        <v>3048</v>
      </c>
      <c r="D60" s="179" t="s">
        <v>134</v>
      </c>
      <c r="E60" s="179" t="s">
        <v>3028</v>
      </c>
      <c r="F60" s="182">
        <v>1972.5</v>
      </c>
      <c r="G60" s="179">
        <v>1578</v>
      </c>
      <c r="H60" s="227">
        <v>59</v>
      </c>
    </row>
    <row r="61" spans="1:8" x14ac:dyDescent="0.3">
      <c r="A61" s="179">
        <v>2018</v>
      </c>
      <c r="B61" s="179" t="s">
        <v>3097</v>
      </c>
      <c r="C61" s="179" t="s">
        <v>3048</v>
      </c>
      <c r="D61" s="179" t="s">
        <v>134</v>
      </c>
      <c r="E61" s="179" t="s">
        <v>3028</v>
      </c>
      <c r="F61" s="182">
        <v>1972.5</v>
      </c>
      <c r="G61" s="179">
        <v>1578</v>
      </c>
      <c r="H61" s="227">
        <v>60</v>
      </c>
    </row>
    <row r="62" spans="1:8" x14ac:dyDescent="0.3">
      <c r="A62" s="179">
        <v>2018</v>
      </c>
      <c r="B62" s="179" t="s">
        <v>3097</v>
      </c>
      <c r="C62" s="179" t="s">
        <v>3039</v>
      </c>
      <c r="D62" s="179" t="s">
        <v>134</v>
      </c>
      <c r="E62" s="179" t="s">
        <v>3028</v>
      </c>
      <c r="F62" s="182">
        <v>5733.75</v>
      </c>
      <c r="G62" s="179">
        <v>4587</v>
      </c>
      <c r="H62" s="227">
        <v>61</v>
      </c>
    </row>
    <row r="63" spans="1:8" x14ac:dyDescent="0.3">
      <c r="A63" s="179">
        <v>2018</v>
      </c>
      <c r="B63" s="179" t="s">
        <v>3097</v>
      </c>
      <c r="C63" s="179" t="s">
        <v>3039</v>
      </c>
      <c r="D63" s="179" t="s">
        <v>134</v>
      </c>
      <c r="E63" s="179" t="s">
        <v>3028</v>
      </c>
      <c r="F63" s="182">
        <v>5733.75</v>
      </c>
      <c r="G63" s="179">
        <v>4587</v>
      </c>
      <c r="H63" s="227">
        <v>62</v>
      </c>
    </row>
    <row r="64" spans="1:8" x14ac:dyDescent="0.3">
      <c r="A64" s="179">
        <v>2018</v>
      </c>
      <c r="B64" s="179" t="s">
        <v>3097</v>
      </c>
      <c r="C64" s="179" t="s">
        <v>3027</v>
      </c>
      <c r="D64" s="179" t="s">
        <v>135</v>
      </c>
      <c r="E64" s="179" t="s">
        <v>3036</v>
      </c>
      <c r="F64" s="182">
        <v>1705</v>
      </c>
      <c r="G64" s="179">
        <v>1364</v>
      </c>
      <c r="H64" s="227">
        <v>63</v>
      </c>
    </row>
    <row r="65" spans="1:8" x14ac:dyDescent="0.3">
      <c r="A65" s="179">
        <v>2018</v>
      </c>
      <c r="B65" s="179" t="s">
        <v>3097</v>
      </c>
      <c r="C65" s="179" t="s">
        <v>3027</v>
      </c>
      <c r="D65" s="179" t="s">
        <v>135</v>
      </c>
      <c r="E65" s="179" t="s">
        <v>3036</v>
      </c>
      <c r="F65" s="182">
        <v>1705</v>
      </c>
      <c r="G65" s="179">
        <v>1364</v>
      </c>
      <c r="H65" s="227">
        <v>64</v>
      </c>
    </row>
    <row r="66" spans="1:8" x14ac:dyDescent="0.3">
      <c r="A66" s="179">
        <v>2018</v>
      </c>
      <c r="B66" s="179" t="s">
        <v>3097</v>
      </c>
      <c r="C66" s="179" t="s">
        <v>3031</v>
      </c>
      <c r="D66" s="179" t="s">
        <v>135</v>
      </c>
      <c r="E66" s="179" t="s">
        <v>3036</v>
      </c>
      <c r="F66" s="182">
        <v>9865</v>
      </c>
      <c r="G66" s="179">
        <v>7892</v>
      </c>
      <c r="H66" s="227">
        <v>65</v>
      </c>
    </row>
    <row r="67" spans="1:8" x14ac:dyDescent="0.3">
      <c r="A67" s="179">
        <v>2018</v>
      </c>
      <c r="B67" s="179" t="s">
        <v>3097</v>
      </c>
      <c r="C67" s="179" t="s">
        <v>3031</v>
      </c>
      <c r="D67" s="179" t="s">
        <v>135</v>
      </c>
      <c r="E67" s="179" t="s">
        <v>3036</v>
      </c>
      <c r="F67" s="182">
        <v>5858.75</v>
      </c>
      <c r="G67" s="179">
        <v>4687</v>
      </c>
      <c r="H67" s="227">
        <v>66</v>
      </c>
    </row>
    <row r="68" spans="1:8" x14ac:dyDescent="0.3">
      <c r="A68" s="179">
        <v>2018</v>
      </c>
      <c r="B68" s="179" t="s">
        <v>3097</v>
      </c>
      <c r="C68" s="179" t="s">
        <v>3031</v>
      </c>
      <c r="D68" s="179" t="s">
        <v>135</v>
      </c>
      <c r="E68" s="179" t="s">
        <v>3036</v>
      </c>
      <c r="F68" s="182">
        <v>9865</v>
      </c>
      <c r="G68" s="179">
        <v>7892</v>
      </c>
      <c r="H68" s="227">
        <v>67</v>
      </c>
    </row>
    <row r="69" spans="1:8" x14ac:dyDescent="0.3">
      <c r="A69" s="179">
        <v>2018</v>
      </c>
      <c r="B69" s="179" t="s">
        <v>3097</v>
      </c>
      <c r="C69" s="179" t="s">
        <v>3031</v>
      </c>
      <c r="D69" s="179" t="s">
        <v>135</v>
      </c>
      <c r="E69" s="179" t="s">
        <v>3036</v>
      </c>
      <c r="F69" s="182">
        <v>5858.75</v>
      </c>
      <c r="G69" s="179">
        <v>4687</v>
      </c>
      <c r="H69" s="227">
        <v>68</v>
      </c>
    </row>
    <row r="70" spans="1:8" x14ac:dyDescent="0.3">
      <c r="A70" s="179">
        <v>2018</v>
      </c>
      <c r="B70" s="179" t="s">
        <v>3097</v>
      </c>
      <c r="C70" s="179" t="s">
        <v>3048</v>
      </c>
      <c r="D70" s="179" t="s">
        <v>135</v>
      </c>
      <c r="E70" s="179" t="s">
        <v>3036</v>
      </c>
      <c r="F70" s="182">
        <v>1972.5</v>
      </c>
      <c r="G70" s="179">
        <v>1578</v>
      </c>
      <c r="H70" s="227">
        <v>69</v>
      </c>
    </row>
    <row r="71" spans="1:8" x14ac:dyDescent="0.3">
      <c r="A71" s="179">
        <v>2018</v>
      </c>
      <c r="B71" s="179" t="s">
        <v>3097</v>
      </c>
      <c r="C71" s="179" t="s">
        <v>3048</v>
      </c>
      <c r="D71" s="179" t="s">
        <v>135</v>
      </c>
      <c r="E71" s="179" t="s">
        <v>3036</v>
      </c>
      <c r="F71" s="182">
        <v>1972.5</v>
      </c>
      <c r="G71" s="179">
        <v>1578</v>
      </c>
      <c r="H71" s="227">
        <v>70</v>
      </c>
    </row>
    <row r="72" spans="1:8" x14ac:dyDescent="0.3">
      <c r="A72" s="179">
        <v>2018</v>
      </c>
      <c r="B72" s="179" t="s">
        <v>3097</v>
      </c>
      <c r="C72" s="179" t="s">
        <v>3031</v>
      </c>
      <c r="D72" s="179" t="s">
        <v>3042</v>
      </c>
      <c r="E72" s="179" t="s">
        <v>3043</v>
      </c>
      <c r="F72" s="182">
        <v>11190</v>
      </c>
      <c r="G72" s="179">
        <v>8952</v>
      </c>
      <c r="H72" s="227">
        <v>71</v>
      </c>
    </row>
    <row r="73" spans="1:8" x14ac:dyDescent="0.3">
      <c r="A73" s="179">
        <v>2018</v>
      </c>
      <c r="B73" s="179" t="s">
        <v>3097</v>
      </c>
      <c r="C73" s="179" t="s">
        <v>3031</v>
      </c>
      <c r="D73" s="179" t="s">
        <v>3042</v>
      </c>
      <c r="E73" s="179" t="s">
        <v>3043</v>
      </c>
      <c r="F73" s="182">
        <v>11190</v>
      </c>
      <c r="G73" s="179">
        <v>8952</v>
      </c>
      <c r="H73" s="227">
        <v>72</v>
      </c>
    </row>
    <row r="74" spans="1:8" x14ac:dyDescent="0.3">
      <c r="A74" s="179">
        <v>2018</v>
      </c>
      <c r="B74" s="179" t="s">
        <v>3097</v>
      </c>
      <c r="C74" s="179" t="s">
        <v>3048</v>
      </c>
      <c r="D74" s="179" t="s">
        <v>3042</v>
      </c>
      <c r="E74" s="179" t="s">
        <v>3043</v>
      </c>
      <c r="F74" s="182">
        <v>1972.5</v>
      </c>
      <c r="G74" s="179">
        <v>1578</v>
      </c>
      <c r="H74" s="227">
        <v>73</v>
      </c>
    </row>
    <row r="75" spans="1:8" x14ac:dyDescent="0.3">
      <c r="A75" s="179">
        <v>2018</v>
      </c>
      <c r="B75" s="179" t="s">
        <v>3097</v>
      </c>
      <c r="C75" s="179" t="s">
        <v>3048</v>
      </c>
      <c r="D75" s="179" t="s">
        <v>3042</v>
      </c>
      <c r="E75" s="179" t="s">
        <v>3043</v>
      </c>
      <c r="F75" s="182">
        <v>1972.5</v>
      </c>
      <c r="G75" s="179">
        <v>1578</v>
      </c>
      <c r="H75" s="227">
        <v>74</v>
      </c>
    </row>
    <row r="76" spans="1:8" x14ac:dyDescent="0.3">
      <c r="A76" s="179">
        <v>2018</v>
      </c>
      <c r="B76" s="179" t="s">
        <v>3097</v>
      </c>
      <c r="C76" s="179" t="s">
        <v>3039</v>
      </c>
      <c r="D76" s="179" t="s">
        <v>3042</v>
      </c>
      <c r="E76" s="179" t="s">
        <v>3043</v>
      </c>
      <c r="F76" s="182">
        <v>7327.5</v>
      </c>
      <c r="G76" s="179">
        <v>5862</v>
      </c>
      <c r="H76" s="227">
        <v>75</v>
      </c>
    </row>
    <row r="77" spans="1:8" x14ac:dyDescent="0.3">
      <c r="A77" s="179">
        <v>2018</v>
      </c>
      <c r="B77" s="179" t="s">
        <v>3097</v>
      </c>
      <c r="C77" s="179" t="s">
        <v>3039</v>
      </c>
      <c r="D77" s="179" t="s">
        <v>3042</v>
      </c>
      <c r="E77" s="179" t="s">
        <v>3043</v>
      </c>
      <c r="F77" s="182">
        <v>9268.75</v>
      </c>
      <c r="G77" s="179">
        <v>7415</v>
      </c>
      <c r="H77" s="227">
        <v>76</v>
      </c>
    </row>
    <row r="78" spans="1:8" x14ac:dyDescent="0.3">
      <c r="A78" s="179">
        <v>2018</v>
      </c>
      <c r="B78" s="179" t="s">
        <v>3097</v>
      </c>
      <c r="C78" s="179" t="s">
        <v>3039</v>
      </c>
      <c r="D78" s="179" t="s">
        <v>3042</v>
      </c>
      <c r="E78" s="179" t="s">
        <v>3043</v>
      </c>
      <c r="F78" s="182">
        <v>12182.5</v>
      </c>
      <c r="G78" s="179">
        <v>9746</v>
      </c>
      <c r="H78" s="227">
        <v>77</v>
      </c>
    </row>
    <row r="79" spans="1:8" x14ac:dyDescent="0.3">
      <c r="A79" s="179">
        <v>2018</v>
      </c>
      <c r="B79" s="179" t="s">
        <v>3097</v>
      </c>
      <c r="C79" s="179" t="s">
        <v>3039</v>
      </c>
      <c r="D79" s="179" t="s">
        <v>3042</v>
      </c>
      <c r="E79" s="179" t="s">
        <v>3043</v>
      </c>
      <c r="F79" s="182">
        <v>7327.5</v>
      </c>
      <c r="G79" s="179">
        <v>5862</v>
      </c>
      <c r="H79" s="227">
        <v>78</v>
      </c>
    </row>
    <row r="80" spans="1:8" x14ac:dyDescent="0.3">
      <c r="A80" s="179">
        <v>2018</v>
      </c>
      <c r="B80" s="179" t="s">
        <v>3097</v>
      </c>
      <c r="C80" s="179" t="s">
        <v>3039</v>
      </c>
      <c r="D80" s="179" t="s">
        <v>3042</v>
      </c>
      <c r="E80" s="179" t="s">
        <v>3043</v>
      </c>
      <c r="F80" s="182">
        <v>9268.75</v>
      </c>
      <c r="G80" s="179">
        <v>7415</v>
      </c>
      <c r="H80" s="227">
        <v>79</v>
      </c>
    </row>
    <row r="81" spans="1:8" x14ac:dyDescent="0.3">
      <c r="A81" s="179">
        <v>2018</v>
      </c>
      <c r="B81" s="179" t="s">
        <v>3097</v>
      </c>
      <c r="C81" s="179" t="s">
        <v>3039</v>
      </c>
      <c r="D81" s="179" t="s">
        <v>3042</v>
      </c>
      <c r="E81" s="179" t="s">
        <v>3043</v>
      </c>
      <c r="F81" s="182">
        <v>12182.5</v>
      </c>
      <c r="G81" s="179">
        <v>9746</v>
      </c>
      <c r="H81" s="227">
        <v>80</v>
      </c>
    </row>
    <row r="82" spans="1:8" x14ac:dyDescent="0.3">
      <c r="A82" s="179">
        <v>2018</v>
      </c>
      <c r="B82" s="179" t="s">
        <v>3097</v>
      </c>
      <c r="C82" s="179" t="s">
        <v>3031</v>
      </c>
      <c r="D82" s="179" t="s">
        <v>3049</v>
      </c>
      <c r="E82" s="179" t="s">
        <v>3050</v>
      </c>
      <c r="F82" s="182">
        <v>9865</v>
      </c>
      <c r="G82" s="179">
        <v>7892</v>
      </c>
      <c r="H82" s="227">
        <v>81</v>
      </c>
    </row>
    <row r="83" spans="1:8" x14ac:dyDescent="0.3">
      <c r="A83" s="179">
        <v>2018</v>
      </c>
      <c r="B83" s="179" t="s">
        <v>3097</v>
      </c>
      <c r="C83" s="179" t="s">
        <v>3031</v>
      </c>
      <c r="D83" s="179" t="s">
        <v>3049</v>
      </c>
      <c r="E83" s="179" t="s">
        <v>3050</v>
      </c>
      <c r="F83" s="182">
        <v>9982.5</v>
      </c>
      <c r="G83" s="179">
        <v>7986</v>
      </c>
      <c r="H83" s="227">
        <v>82</v>
      </c>
    </row>
    <row r="84" spans="1:8" x14ac:dyDescent="0.3">
      <c r="A84" s="179">
        <v>2018</v>
      </c>
      <c r="B84" s="179" t="s">
        <v>3097</v>
      </c>
      <c r="C84" s="179" t="s">
        <v>3031</v>
      </c>
      <c r="D84" s="179" t="s">
        <v>3049</v>
      </c>
      <c r="E84" s="179" t="s">
        <v>3050</v>
      </c>
      <c r="F84" s="182">
        <v>9865</v>
      </c>
      <c r="G84" s="179">
        <v>7892</v>
      </c>
      <c r="H84" s="227">
        <v>83</v>
      </c>
    </row>
    <row r="85" spans="1:8" x14ac:dyDescent="0.3">
      <c r="A85" s="179">
        <v>2018</v>
      </c>
      <c r="B85" s="179" t="s">
        <v>3097</v>
      </c>
      <c r="C85" s="179" t="s">
        <v>3031</v>
      </c>
      <c r="D85" s="179" t="s">
        <v>3049</v>
      </c>
      <c r="E85" s="179" t="s">
        <v>3050</v>
      </c>
      <c r="F85" s="182">
        <v>9982.5</v>
      </c>
      <c r="G85" s="179">
        <v>7986</v>
      </c>
      <c r="H85" s="227">
        <v>84</v>
      </c>
    </row>
    <row r="86" spans="1:8" x14ac:dyDescent="0.3">
      <c r="A86" s="179">
        <v>2018</v>
      </c>
      <c r="B86" s="179" t="s">
        <v>3097</v>
      </c>
      <c r="C86" s="179" t="s">
        <v>3027</v>
      </c>
      <c r="D86" s="179" t="s">
        <v>133</v>
      </c>
      <c r="E86" s="179" t="s">
        <v>3036</v>
      </c>
      <c r="F86" s="182">
        <v>1705</v>
      </c>
      <c r="G86" s="179">
        <v>1364</v>
      </c>
      <c r="H86" s="227">
        <v>85</v>
      </c>
    </row>
    <row r="87" spans="1:8" x14ac:dyDescent="0.3">
      <c r="A87" s="179">
        <v>2018</v>
      </c>
      <c r="B87" s="179" t="s">
        <v>3097</v>
      </c>
      <c r="C87" s="179" t="s">
        <v>3027</v>
      </c>
      <c r="D87" s="179" t="s">
        <v>133</v>
      </c>
      <c r="E87" s="179" t="s">
        <v>3036</v>
      </c>
      <c r="F87" s="182">
        <v>1705</v>
      </c>
      <c r="G87" s="179">
        <v>1364</v>
      </c>
      <c r="H87" s="227">
        <v>86</v>
      </c>
    </row>
    <row r="88" spans="1:8" x14ac:dyDescent="0.3">
      <c r="A88" s="179">
        <v>2018</v>
      </c>
      <c r="B88" s="179" t="s">
        <v>3097</v>
      </c>
      <c r="C88" s="179" t="s">
        <v>3031</v>
      </c>
      <c r="D88" s="179" t="s">
        <v>133</v>
      </c>
      <c r="E88" s="179" t="s">
        <v>3036</v>
      </c>
      <c r="F88" s="182">
        <v>5858.75</v>
      </c>
      <c r="G88" s="179">
        <v>4687</v>
      </c>
      <c r="H88" s="227">
        <v>87</v>
      </c>
    </row>
    <row r="89" spans="1:8" x14ac:dyDescent="0.3">
      <c r="A89" s="179">
        <v>2018</v>
      </c>
      <c r="B89" s="179" t="s">
        <v>3097</v>
      </c>
      <c r="C89" s="179" t="s">
        <v>3031</v>
      </c>
      <c r="D89" s="179" t="s">
        <v>133</v>
      </c>
      <c r="E89" s="179" t="s">
        <v>3036</v>
      </c>
      <c r="F89" s="182">
        <v>5858.75</v>
      </c>
      <c r="G89" s="179">
        <v>4687</v>
      </c>
      <c r="H89" s="227">
        <v>88</v>
      </c>
    </row>
    <row r="90" spans="1:8" x14ac:dyDescent="0.3">
      <c r="A90" s="179">
        <v>2018</v>
      </c>
      <c r="B90" s="179" t="s">
        <v>836</v>
      </c>
      <c r="C90" s="179" t="s">
        <v>3027</v>
      </c>
      <c r="D90" s="179" t="s">
        <v>134</v>
      </c>
      <c r="E90" s="179" t="s">
        <v>3028</v>
      </c>
      <c r="F90" s="182">
        <v>622.5</v>
      </c>
      <c r="G90" s="179">
        <v>498</v>
      </c>
      <c r="H90" s="227">
        <v>89</v>
      </c>
    </row>
    <row r="91" spans="1:8" x14ac:dyDescent="0.3">
      <c r="A91" s="179">
        <v>2018</v>
      </c>
      <c r="B91" s="179" t="s">
        <v>836</v>
      </c>
      <c r="C91" s="179" t="s">
        <v>3027</v>
      </c>
      <c r="D91" s="179" t="s">
        <v>134</v>
      </c>
      <c r="E91" s="179" t="s">
        <v>3028</v>
      </c>
      <c r="F91" s="182">
        <v>622.5</v>
      </c>
      <c r="G91" s="179">
        <v>498</v>
      </c>
      <c r="H91" s="227">
        <v>90</v>
      </c>
    </row>
    <row r="92" spans="1:8" x14ac:dyDescent="0.3">
      <c r="A92" s="179">
        <v>2018</v>
      </c>
      <c r="B92" s="179" t="s">
        <v>836</v>
      </c>
      <c r="C92" s="179" t="s">
        <v>3048</v>
      </c>
      <c r="D92" s="179" t="s">
        <v>134</v>
      </c>
      <c r="E92" s="179" t="s">
        <v>3028</v>
      </c>
      <c r="F92" s="182">
        <v>6118.75</v>
      </c>
      <c r="G92" s="179">
        <v>4895</v>
      </c>
      <c r="H92" s="227">
        <v>91</v>
      </c>
    </row>
    <row r="93" spans="1:8" x14ac:dyDescent="0.3">
      <c r="A93" s="179">
        <v>2018</v>
      </c>
      <c r="B93" s="179" t="s">
        <v>836</v>
      </c>
      <c r="C93" s="179" t="s">
        <v>3048</v>
      </c>
      <c r="D93" s="179" t="s">
        <v>134</v>
      </c>
      <c r="E93" s="179" t="s">
        <v>3028</v>
      </c>
      <c r="F93" s="182">
        <v>6118.75</v>
      </c>
      <c r="G93" s="179">
        <v>4895</v>
      </c>
      <c r="H93" s="227">
        <v>92</v>
      </c>
    </row>
    <row r="94" spans="1:8" x14ac:dyDescent="0.3">
      <c r="A94" s="179">
        <v>2018</v>
      </c>
      <c r="B94" s="179" t="s">
        <v>836</v>
      </c>
      <c r="C94" s="179" t="s">
        <v>3031</v>
      </c>
      <c r="D94" s="179" t="s">
        <v>135</v>
      </c>
      <c r="E94" s="179" t="s">
        <v>3036</v>
      </c>
      <c r="F94" s="182">
        <v>5733.75</v>
      </c>
      <c r="G94" s="179">
        <v>4587</v>
      </c>
      <c r="H94" s="227">
        <v>93</v>
      </c>
    </row>
    <row r="95" spans="1:8" x14ac:dyDescent="0.3">
      <c r="A95" s="179">
        <v>2018</v>
      </c>
      <c r="B95" s="179" t="s">
        <v>836</v>
      </c>
      <c r="C95" s="179" t="s">
        <v>3031</v>
      </c>
      <c r="D95" s="179" t="s">
        <v>135</v>
      </c>
      <c r="E95" s="179" t="s">
        <v>3036</v>
      </c>
      <c r="F95" s="182">
        <v>5733.75</v>
      </c>
      <c r="G95" s="179">
        <v>4587</v>
      </c>
      <c r="H95" s="227">
        <v>94</v>
      </c>
    </row>
    <row r="96" spans="1:8" x14ac:dyDescent="0.3">
      <c r="A96" s="179">
        <v>2018</v>
      </c>
      <c r="B96" s="179" t="s">
        <v>836</v>
      </c>
      <c r="C96" s="179" t="s">
        <v>3048</v>
      </c>
      <c r="D96" s="179" t="s">
        <v>135</v>
      </c>
      <c r="E96" s="179" t="s">
        <v>3036</v>
      </c>
      <c r="F96" s="182">
        <v>6120</v>
      </c>
      <c r="G96" s="179">
        <v>4896</v>
      </c>
      <c r="H96" s="227">
        <v>95</v>
      </c>
    </row>
    <row r="97" spans="1:8" x14ac:dyDescent="0.3">
      <c r="A97" s="179">
        <v>2018</v>
      </c>
      <c r="B97" s="179" t="s">
        <v>836</v>
      </c>
      <c r="C97" s="179" t="s">
        <v>3048</v>
      </c>
      <c r="D97" s="179" t="s">
        <v>135</v>
      </c>
      <c r="E97" s="179" t="s">
        <v>3036</v>
      </c>
      <c r="F97" s="182">
        <v>6120</v>
      </c>
      <c r="G97" s="179">
        <v>4896</v>
      </c>
      <c r="H97" s="227">
        <v>96</v>
      </c>
    </row>
    <row r="98" spans="1:8" x14ac:dyDescent="0.3">
      <c r="A98" s="179">
        <v>2018</v>
      </c>
      <c r="B98" s="179" t="s">
        <v>836</v>
      </c>
      <c r="C98" s="179" t="s">
        <v>3031</v>
      </c>
      <c r="D98" s="179" t="s">
        <v>3042</v>
      </c>
      <c r="E98" s="179" t="s">
        <v>3043</v>
      </c>
      <c r="F98" s="182">
        <v>4483.75</v>
      </c>
      <c r="G98" s="179">
        <v>3587</v>
      </c>
      <c r="H98" s="227">
        <v>97</v>
      </c>
    </row>
    <row r="99" spans="1:8" x14ac:dyDescent="0.3">
      <c r="A99" s="179">
        <v>2018</v>
      </c>
      <c r="B99" s="179" t="s">
        <v>836</v>
      </c>
      <c r="C99" s="179" t="s">
        <v>3031</v>
      </c>
      <c r="D99" s="179" t="s">
        <v>3042</v>
      </c>
      <c r="E99" s="179" t="s">
        <v>3043</v>
      </c>
      <c r="F99" s="182">
        <v>9865</v>
      </c>
      <c r="G99" s="179">
        <v>7892</v>
      </c>
      <c r="H99" s="227">
        <v>98</v>
      </c>
    </row>
    <row r="100" spans="1:8" x14ac:dyDescent="0.3">
      <c r="A100" s="179">
        <v>2018</v>
      </c>
      <c r="B100" s="179" t="s">
        <v>836</v>
      </c>
      <c r="C100" s="179" t="s">
        <v>3031</v>
      </c>
      <c r="D100" s="179" t="s">
        <v>3042</v>
      </c>
      <c r="E100" s="179" t="s">
        <v>3043</v>
      </c>
      <c r="F100" s="182">
        <v>4483.75</v>
      </c>
      <c r="G100" s="179">
        <v>3587</v>
      </c>
      <c r="H100" s="227">
        <v>99</v>
      </c>
    </row>
    <row r="101" spans="1:8" x14ac:dyDescent="0.3">
      <c r="A101" s="179">
        <v>2018</v>
      </c>
      <c r="B101" s="179" t="s">
        <v>836</v>
      </c>
      <c r="C101" s="179" t="s">
        <v>3031</v>
      </c>
      <c r="D101" s="179" t="s">
        <v>3042</v>
      </c>
      <c r="E101" s="179" t="s">
        <v>3043</v>
      </c>
      <c r="F101" s="182">
        <v>9865</v>
      </c>
      <c r="G101" s="179">
        <v>7892</v>
      </c>
      <c r="H101" s="227">
        <v>100</v>
      </c>
    </row>
    <row r="102" spans="1:8" x14ac:dyDescent="0.3">
      <c r="A102" s="179">
        <v>2018</v>
      </c>
      <c r="B102" s="179" t="s">
        <v>836</v>
      </c>
      <c r="C102" s="179" t="s">
        <v>3031</v>
      </c>
      <c r="D102" s="179" t="s">
        <v>3049</v>
      </c>
      <c r="E102" s="179" t="s">
        <v>3050</v>
      </c>
      <c r="F102" s="182">
        <v>5733.75</v>
      </c>
      <c r="G102" s="179">
        <v>4587</v>
      </c>
      <c r="H102" s="227">
        <v>101</v>
      </c>
    </row>
    <row r="103" spans="1:8" x14ac:dyDescent="0.3">
      <c r="A103" s="179">
        <v>2018</v>
      </c>
      <c r="B103" s="179" t="s">
        <v>836</v>
      </c>
      <c r="C103" s="179" t="s">
        <v>3031</v>
      </c>
      <c r="D103" s="179" t="s">
        <v>3049</v>
      </c>
      <c r="E103" s="179" t="s">
        <v>3050</v>
      </c>
      <c r="F103" s="182">
        <v>6098.75</v>
      </c>
      <c r="G103" s="179">
        <v>4879</v>
      </c>
      <c r="H103" s="227">
        <v>102</v>
      </c>
    </row>
    <row r="104" spans="1:8" x14ac:dyDescent="0.3">
      <c r="A104" s="179">
        <v>2018</v>
      </c>
      <c r="B104" s="179" t="s">
        <v>836</v>
      </c>
      <c r="C104" s="179" t="s">
        <v>3031</v>
      </c>
      <c r="D104" s="179" t="s">
        <v>3049</v>
      </c>
      <c r="E104" s="179" t="s">
        <v>3050</v>
      </c>
      <c r="F104" s="182">
        <v>5733.75</v>
      </c>
      <c r="G104" s="179">
        <v>4587</v>
      </c>
      <c r="H104" s="227">
        <v>103</v>
      </c>
    </row>
    <row r="105" spans="1:8" x14ac:dyDescent="0.3">
      <c r="A105" s="179">
        <v>2018</v>
      </c>
      <c r="B105" s="179" t="s">
        <v>836</v>
      </c>
      <c r="C105" s="179" t="s">
        <v>3031</v>
      </c>
      <c r="D105" s="179" t="s">
        <v>3049</v>
      </c>
      <c r="E105" s="179" t="s">
        <v>3050</v>
      </c>
      <c r="F105" s="182">
        <v>6098.75</v>
      </c>
      <c r="G105" s="179">
        <v>4879</v>
      </c>
      <c r="H105" s="227">
        <v>104</v>
      </c>
    </row>
    <row r="106" spans="1:8" x14ac:dyDescent="0.3">
      <c r="A106" s="179">
        <v>2018</v>
      </c>
      <c r="B106" s="179" t="s">
        <v>836</v>
      </c>
      <c r="C106" s="179" t="s">
        <v>3048</v>
      </c>
      <c r="D106" s="179" t="s">
        <v>3049</v>
      </c>
      <c r="E106" s="179" t="s">
        <v>3050</v>
      </c>
      <c r="F106" s="182">
        <v>6120</v>
      </c>
      <c r="G106" s="179">
        <v>4896</v>
      </c>
      <c r="H106" s="227">
        <v>105</v>
      </c>
    </row>
    <row r="107" spans="1:8" x14ac:dyDescent="0.3">
      <c r="A107" s="179">
        <v>2018</v>
      </c>
      <c r="B107" s="179" t="s">
        <v>836</v>
      </c>
      <c r="C107" s="179" t="s">
        <v>3048</v>
      </c>
      <c r="D107" s="179" t="s">
        <v>3049</v>
      </c>
      <c r="E107" s="179" t="s">
        <v>3050</v>
      </c>
      <c r="F107" s="182">
        <v>6120</v>
      </c>
      <c r="G107" s="179">
        <v>4896</v>
      </c>
      <c r="H107" s="227">
        <v>106</v>
      </c>
    </row>
    <row r="108" spans="1:8" x14ac:dyDescent="0.3">
      <c r="A108" s="179">
        <v>2018</v>
      </c>
      <c r="B108" s="179" t="s">
        <v>836</v>
      </c>
      <c r="C108" s="179" t="s">
        <v>3031</v>
      </c>
      <c r="D108" s="179" t="s">
        <v>133</v>
      </c>
      <c r="E108" s="179" t="s">
        <v>3036</v>
      </c>
      <c r="F108" s="182">
        <v>7905</v>
      </c>
      <c r="G108" s="179">
        <v>6324</v>
      </c>
      <c r="H108" s="227">
        <v>107</v>
      </c>
    </row>
    <row r="109" spans="1:8" x14ac:dyDescent="0.3">
      <c r="A109" s="179">
        <v>2018</v>
      </c>
      <c r="B109" s="179" t="s">
        <v>836</v>
      </c>
      <c r="C109" s="179" t="s">
        <v>3031</v>
      </c>
      <c r="D109" s="179" t="s">
        <v>133</v>
      </c>
      <c r="E109" s="179" t="s">
        <v>3036</v>
      </c>
      <c r="F109" s="182">
        <v>7905</v>
      </c>
      <c r="G109" s="179">
        <v>6324</v>
      </c>
      <c r="H109" s="227">
        <v>108</v>
      </c>
    </row>
    <row r="110" spans="1:8" x14ac:dyDescent="0.3">
      <c r="A110" s="179">
        <v>2018</v>
      </c>
      <c r="B110" s="179" t="s">
        <v>836</v>
      </c>
      <c r="C110" s="179" t="s">
        <v>3039</v>
      </c>
      <c r="D110" s="179" t="s">
        <v>133</v>
      </c>
      <c r="E110" s="179" t="s">
        <v>3036</v>
      </c>
      <c r="F110" s="182">
        <v>5733.75</v>
      </c>
      <c r="G110" s="179">
        <v>4587</v>
      </c>
      <c r="H110" s="227">
        <v>109</v>
      </c>
    </row>
    <row r="111" spans="1:8" x14ac:dyDescent="0.3">
      <c r="A111" s="179">
        <v>2018</v>
      </c>
      <c r="B111" s="179" t="s">
        <v>836</v>
      </c>
      <c r="C111" s="179" t="s">
        <v>3039</v>
      </c>
      <c r="D111" s="179" t="s">
        <v>133</v>
      </c>
      <c r="E111" s="179" t="s">
        <v>3036</v>
      </c>
      <c r="F111" s="182">
        <v>5733.75</v>
      </c>
      <c r="G111" s="179">
        <v>4587</v>
      </c>
      <c r="H111" s="227">
        <v>110</v>
      </c>
    </row>
    <row r="112" spans="1:8" x14ac:dyDescent="0.3">
      <c r="A112" s="179">
        <v>2018</v>
      </c>
      <c r="B112" s="179" t="s">
        <v>3150</v>
      </c>
      <c r="C112" s="179" t="s">
        <v>3031</v>
      </c>
      <c r="D112" s="179" t="s">
        <v>134</v>
      </c>
      <c r="E112" s="179" t="s">
        <v>3028</v>
      </c>
      <c r="F112" s="182">
        <v>7028.75</v>
      </c>
      <c r="G112" s="179">
        <v>5623</v>
      </c>
      <c r="H112" s="227">
        <v>111</v>
      </c>
    </row>
    <row r="113" spans="1:8" x14ac:dyDescent="0.3">
      <c r="A113" s="179">
        <v>2018</v>
      </c>
      <c r="B113" s="179" t="s">
        <v>3150</v>
      </c>
      <c r="C113" s="179" t="s">
        <v>3031</v>
      </c>
      <c r="D113" s="179" t="s">
        <v>134</v>
      </c>
      <c r="E113" s="179" t="s">
        <v>3028</v>
      </c>
      <c r="F113" s="182">
        <v>9160</v>
      </c>
      <c r="G113" s="179">
        <v>7328</v>
      </c>
      <c r="H113" s="227">
        <v>112</v>
      </c>
    </row>
    <row r="114" spans="1:8" x14ac:dyDescent="0.3">
      <c r="A114" s="179">
        <v>2018</v>
      </c>
      <c r="B114" s="179" t="s">
        <v>3150</v>
      </c>
      <c r="C114" s="179" t="s">
        <v>3031</v>
      </c>
      <c r="D114" s="179" t="s">
        <v>134</v>
      </c>
      <c r="E114" s="179" t="s">
        <v>3028</v>
      </c>
      <c r="F114" s="182">
        <v>7028.75</v>
      </c>
      <c r="G114" s="179">
        <v>5623</v>
      </c>
      <c r="H114" s="227">
        <v>113</v>
      </c>
    </row>
    <row r="115" spans="1:8" x14ac:dyDescent="0.3">
      <c r="A115" s="179">
        <v>2018</v>
      </c>
      <c r="B115" s="179" t="s">
        <v>3150</v>
      </c>
      <c r="C115" s="179" t="s">
        <v>3031</v>
      </c>
      <c r="D115" s="179" t="s">
        <v>134</v>
      </c>
      <c r="E115" s="179" t="s">
        <v>3028</v>
      </c>
      <c r="F115" s="182">
        <v>9160</v>
      </c>
      <c r="G115" s="179">
        <v>7328</v>
      </c>
      <c r="H115" s="227">
        <v>114</v>
      </c>
    </row>
    <row r="116" spans="1:8" x14ac:dyDescent="0.3">
      <c r="A116" s="179">
        <v>2018</v>
      </c>
      <c r="B116" s="179" t="s">
        <v>3150</v>
      </c>
      <c r="C116" s="179" t="s">
        <v>3027</v>
      </c>
      <c r="D116" s="179" t="s">
        <v>135</v>
      </c>
      <c r="E116" s="179" t="s">
        <v>3036</v>
      </c>
      <c r="F116" s="182">
        <v>3247.5</v>
      </c>
      <c r="G116" s="179">
        <v>2598</v>
      </c>
      <c r="H116" s="227">
        <v>115</v>
      </c>
    </row>
    <row r="117" spans="1:8" x14ac:dyDescent="0.3">
      <c r="A117" s="179">
        <v>2018</v>
      </c>
      <c r="B117" s="179" t="s">
        <v>3150</v>
      </c>
      <c r="C117" s="179" t="s">
        <v>3027</v>
      </c>
      <c r="D117" s="179" t="s">
        <v>135</v>
      </c>
      <c r="E117" s="179" t="s">
        <v>3036</v>
      </c>
      <c r="F117" s="182">
        <v>3247.5</v>
      </c>
      <c r="G117" s="179">
        <v>2598</v>
      </c>
      <c r="H117" s="227">
        <v>116</v>
      </c>
    </row>
    <row r="118" spans="1:8" x14ac:dyDescent="0.3">
      <c r="A118" s="179">
        <v>2018</v>
      </c>
      <c r="B118" s="179" t="s">
        <v>3150</v>
      </c>
      <c r="C118" s="179" t="s">
        <v>3031</v>
      </c>
      <c r="D118" s="179" t="s">
        <v>135</v>
      </c>
      <c r="E118" s="179" t="s">
        <v>3036</v>
      </c>
      <c r="F118" s="182">
        <v>7028.75</v>
      </c>
      <c r="G118" s="179">
        <v>5623</v>
      </c>
      <c r="H118" s="227">
        <v>117</v>
      </c>
    </row>
    <row r="119" spans="1:8" x14ac:dyDescent="0.3">
      <c r="A119" s="179">
        <v>2018</v>
      </c>
      <c r="B119" s="179" t="s">
        <v>3150</v>
      </c>
      <c r="C119" s="179" t="s">
        <v>3031</v>
      </c>
      <c r="D119" s="179" t="s">
        <v>135</v>
      </c>
      <c r="E119" s="179" t="s">
        <v>3036</v>
      </c>
      <c r="F119" s="182">
        <v>7028.75</v>
      </c>
      <c r="G119" s="179">
        <v>5623</v>
      </c>
      <c r="H119" s="227">
        <v>118</v>
      </c>
    </row>
    <row r="120" spans="1:8" x14ac:dyDescent="0.3">
      <c r="A120" s="179">
        <v>2018</v>
      </c>
      <c r="B120" s="179" t="s">
        <v>3150</v>
      </c>
      <c r="C120" s="179" t="s">
        <v>3027</v>
      </c>
      <c r="D120" s="179" t="s">
        <v>3042</v>
      </c>
      <c r="E120" s="179" t="s">
        <v>3043</v>
      </c>
      <c r="F120" s="182">
        <v>622.5</v>
      </c>
      <c r="G120" s="179">
        <v>498</v>
      </c>
      <c r="H120" s="227">
        <v>119</v>
      </c>
    </row>
    <row r="121" spans="1:8" x14ac:dyDescent="0.3">
      <c r="A121" s="179">
        <v>2018</v>
      </c>
      <c r="B121" s="179" t="s">
        <v>3150</v>
      </c>
      <c r="C121" s="179" t="s">
        <v>3027</v>
      </c>
      <c r="D121" s="179" t="s">
        <v>3042</v>
      </c>
      <c r="E121" s="179" t="s">
        <v>3043</v>
      </c>
      <c r="F121" s="182">
        <v>622.5</v>
      </c>
      <c r="G121" s="179">
        <v>498</v>
      </c>
      <c r="H121" s="227">
        <v>120</v>
      </c>
    </row>
    <row r="122" spans="1:8" x14ac:dyDescent="0.3">
      <c r="A122" s="179">
        <v>2018</v>
      </c>
      <c r="B122" s="179" t="s">
        <v>3150</v>
      </c>
      <c r="C122" s="179" t="s">
        <v>3039</v>
      </c>
      <c r="D122" s="179" t="s">
        <v>3042</v>
      </c>
      <c r="E122" s="179" t="s">
        <v>3043</v>
      </c>
      <c r="F122" s="182">
        <v>5733.75</v>
      </c>
      <c r="G122" s="179">
        <v>4587</v>
      </c>
      <c r="H122" s="227">
        <v>121</v>
      </c>
    </row>
    <row r="123" spans="1:8" x14ac:dyDescent="0.3">
      <c r="A123" s="179">
        <v>2018</v>
      </c>
      <c r="B123" s="179" t="s">
        <v>3150</v>
      </c>
      <c r="C123" s="179" t="s">
        <v>3039</v>
      </c>
      <c r="D123" s="179" t="s">
        <v>3042</v>
      </c>
      <c r="E123" s="179" t="s">
        <v>3043</v>
      </c>
      <c r="F123" s="182">
        <v>5733.75</v>
      </c>
      <c r="G123" s="179">
        <v>4587</v>
      </c>
      <c r="H123" s="227">
        <v>122</v>
      </c>
    </row>
    <row r="124" spans="1:8" x14ac:dyDescent="0.3">
      <c r="A124" s="179">
        <v>2018</v>
      </c>
      <c r="B124" s="179" t="s">
        <v>3150</v>
      </c>
      <c r="C124" s="179" t="s">
        <v>3027</v>
      </c>
      <c r="D124" s="179" t="s">
        <v>3049</v>
      </c>
      <c r="E124" s="179" t="s">
        <v>3050</v>
      </c>
      <c r="F124" s="182">
        <v>3247.5</v>
      </c>
      <c r="G124" s="179">
        <v>2598</v>
      </c>
      <c r="H124" s="227">
        <v>123</v>
      </c>
    </row>
    <row r="125" spans="1:8" x14ac:dyDescent="0.3">
      <c r="A125" s="179">
        <v>2018</v>
      </c>
      <c r="B125" s="179" t="s">
        <v>3150</v>
      </c>
      <c r="C125" s="179" t="s">
        <v>3027</v>
      </c>
      <c r="D125" s="179" t="s">
        <v>3049</v>
      </c>
      <c r="E125" s="179" t="s">
        <v>3050</v>
      </c>
      <c r="F125" s="182">
        <v>3247.5</v>
      </c>
      <c r="G125" s="179">
        <v>2598</v>
      </c>
      <c r="H125" s="227">
        <v>124</v>
      </c>
    </row>
    <row r="126" spans="1:8" x14ac:dyDescent="0.3">
      <c r="A126" s="179">
        <v>2018</v>
      </c>
      <c r="B126" s="179" t="s">
        <v>3150</v>
      </c>
      <c r="C126" s="179" t="s">
        <v>3048</v>
      </c>
      <c r="D126" s="179" t="s">
        <v>3049</v>
      </c>
      <c r="E126" s="179" t="s">
        <v>3050</v>
      </c>
      <c r="F126" s="182">
        <v>2570</v>
      </c>
      <c r="G126" s="179">
        <v>2056</v>
      </c>
      <c r="H126" s="227">
        <v>125</v>
      </c>
    </row>
    <row r="127" spans="1:8" x14ac:dyDescent="0.3">
      <c r="A127" s="179">
        <v>2018</v>
      </c>
      <c r="B127" s="179" t="s">
        <v>3150</v>
      </c>
      <c r="C127" s="179" t="s">
        <v>3048</v>
      </c>
      <c r="D127" s="179" t="s">
        <v>3049</v>
      </c>
      <c r="E127" s="179" t="s">
        <v>3050</v>
      </c>
      <c r="F127" s="182">
        <v>2570</v>
      </c>
      <c r="G127" s="179">
        <v>2056</v>
      </c>
      <c r="H127" s="227">
        <v>126</v>
      </c>
    </row>
    <row r="128" spans="1:8" x14ac:dyDescent="0.3">
      <c r="A128" s="179">
        <v>2018</v>
      </c>
      <c r="B128" s="179" t="s">
        <v>3150</v>
      </c>
      <c r="C128" s="179" t="s">
        <v>3031</v>
      </c>
      <c r="D128" s="179" t="s">
        <v>133</v>
      </c>
      <c r="E128" s="179" t="s">
        <v>3036</v>
      </c>
      <c r="F128" s="182">
        <v>11026.25</v>
      </c>
      <c r="G128" s="179">
        <v>8821</v>
      </c>
      <c r="H128" s="227">
        <v>127</v>
      </c>
    </row>
    <row r="129" spans="1:8" x14ac:dyDescent="0.3">
      <c r="A129" s="179">
        <v>2018</v>
      </c>
      <c r="B129" s="179" t="s">
        <v>3150</v>
      </c>
      <c r="C129" s="179" t="s">
        <v>3031</v>
      </c>
      <c r="D129" s="179" t="s">
        <v>133</v>
      </c>
      <c r="E129" s="179" t="s">
        <v>3036</v>
      </c>
      <c r="F129" s="182">
        <v>11026.25</v>
      </c>
      <c r="G129" s="179">
        <v>8821</v>
      </c>
      <c r="H129" s="227">
        <v>128</v>
      </c>
    </row>
    <row r="130" spans="1:8" x14ac:dyDescent="0.3">
      <c r="A130" s="179">
        <v>2018</v>
      </c>
      <c r="B130" s="179" t="s">
        <v>3150</v>
      </c>
      <c r="C130" s="179" t="s">
        <v>3039</v>
      </c>
      <c r="D130" s="179" t="s">
        <v>133</v>
      </c>
      <c r="E130" s="179" t="s">
        <v>3036</v>
      </c>
      <c r="F130" s="182">
        <v>10308.75</v>
      </c>
      <c r="G130" s="179">
        <v>8247</v>
      </c>
      <c r="H130" s="227">
        <v>129</v>
      </c>
    </row>
    <row r="131" spans="1:8" x14ac:dyDescent="0.3">
      <c r="A131" s="179">
        <v>2018</v>
      </c>
      <c r="B131" s="179" t="s">
        <v>3150</v>
      </c>
      <c r="C131" s="179" t="s">
        <v>3039</v>
      </c>
      <c r="D131" s="179" t="s">
        <v>133</v>
      </c>
      <c r="E131" s="179" t="s">
        <v>3036</v>
      </c>
      <c r="F131" s="182">
        <v>10308.75</v>
      </c>
      <c r="G131" s="179">
        <v>8247</v>
      </c>
      <c r="H131" s="227">
        <v>130</v>
      </c>
    </row>
    <row r="132" spans="1:8" x14ac:dyDescent="0.3">
      <c r="A132" s="179">
        <v>2018</v>
      </c>
      <c r="B132" s="179" t="s">
        <v>3171</v>
      </c>
      <c r="C132" s="179" t="s">
        <v>3027</v>
      </c>
      <c r="D132" s="179" t="s">
        <v>134</v>
      </c>
      <c r="E132" s="179" t="s">
        <v>3028</v>
      </c>
      <c r="F132" s="182">
        <v>7360</v>
      </c>
      <c r="G132" s="179">
        <v>5888</v>
      </c>
      <c r="H132" s="227">
        <v>131</v>
      </c>
    </row>
    <row r="133" spans="1:8" x14ac:dyDescent="0.3">
      <c r="A133" s="179">
        <v>2018</v>
      </c>
      <c r="B133" s="179" t="s">
        <v>3171</v>
      </c>
      <c r="C133" s="179" t="s">
        <v>3027</v>
      </c>
      <c r="D133" s="179" t="s">
        <v>134</v>
      </c>
      <c r="E133" s="179" t="s">
        <v>3028</v>
      </c>
      <c r="F133" s="182">
        <v>7360</v>
      </c>
      <c r="G133" s="179">
        <v>5888</v>
      </c>
      <c r="H133" s="227">
        <v>132</v>
      </c>
    </row>
    <row r="134" spans="1:8" x14ac:dyDescent="0.3">
      <c r="A134" s="179">
        <v>2018</v>
      </c>
      <c r="B134" s="179" t="s">
        <v>3171</v>
      </c>
      <c r="C134" s="179" t="s">
        <v>3031</v>
      </c>
      <c r="D134" s="179" t="s">
        <v>134</v>
      </c>
      <c r="E134" s="179" t="s">
        <v>3028</v>
      </c>
      <c r="F134" s="182">
        <v>11177.5</v>
      </c>
      <c r="G134" s="179">
        <v>8942</v>
      </c>
      <c r="H134" s="227">
        <v>133</v>
      </c>
    </row>
    <row r="135" spans="1:8" x14ac:dyDescent="0.3">
      <c r="A135" s="179">
        <v>2018</v>
      </c>
      <c r="B135" s="179" t="s">
        <v>3171</v>
      </c>
      <c r="C135" s="179" t="s">
        <v>3031</v>
      </c>
      <c r="D135" s="179" t="s">
        <v>134</v>
      </c>
      <c r="E135" s="179" t="s">
        <v>3028</v>
      </c>
      <c r="F135" s="182">
        <v>11177.5</v>
      </c>
      <c r="G135" s="179">
        <v>8942</v>
      </c>
      <c r="H135" s="227">
        <v>134</v>
      </c>
    </row>
    <row r="136" spans="1:8" x14ac:dyDescent="0.3">
      <c r="A136" s="179">
        <v>2018</v>
      </c>
      <c r="B136" s="179" t="s">
        <v>3171</v>
      </c>
      <c r="C136" s="179" t="s">
        <v>3048</v>
      </c>
      <c r="D136" s="179" t="s">
        <v>134</v>
      </c>
      <c r="E136" s="179" t="s">
        <v>3028</v>
      </c>
      <c r="F136" s="182">
        <v>3355</v>
      </c>
      <c r="G136" s="179">
        <v>2684</v>
      </c>
      <c r="H136" s="227">
        <v>135</v>
      </c>
    </row>
    <row r="137" spans="1:8" x14ac:dyDescent="0.3">
      <c r="A137" s="179">
        <v>2018</v>
      </c>
      <c r="B137" s="179" t="s">
        <v>3171</v>
      </c>
      <c r="C137" s="179" t="s">
        <v>3048</v>
      </c>
      <c r="D137" s="179" t="s">
        <v>134</v>
      </c>
      <c r="E137" s="179" t="s">
        <v>3028</v>
      </c>
      <c r="F137" s="182">
        <v>3355</v>
      </c>
      <c r="G137" s="179">
        <v>2684</v>
      </c>
      <c r="H137" s="227">
        <v>136</v>
      </c>
    </row>
    <row r="138" spans="1:8" x14ac:dyDescent="0.3">
      <c r="A138" s="179">
        <v>2018</v>
      </c>
      <c r="B138" s="179" t="s">
        <v>3171</v>
      </c>
      <c r="C138" s="179" t="s">
        <v>3027</v>
      </c>
      <c r="D138" s="179" t="s">
        <v>135</v>
      </c>
      <c r="E138" s="179" t="s">
        <v>3036</v>
      </c>
      <c r="F138" s="182">
        <v>7360</v>
      </c>
      <c r="G138" s="179">
        <v>5888</v>
      </c>
      <c r="H138" s="227">
        <v>137</v>
      </c>
    </row>
    <row r="139" spans="1:8" x14ac:dyDescent="0.3">
      <c r="A139" s="179">
        <v>2018</v>
      </c>
      <c r="B139" s="179" t="s">
        <v>3171</v>
      </c>
      <c r="C139" s="179" t="s">
        <v>3027</v>
      </c>
      <c r="D139" s="179" t="s">
        <v>135</v>
      </c>
      <c r="E139" s="179" t="s">
        <v>3036</v>
      </c>
      <c r="F139" s="182">
        <v>7360</v>
      </c>
      <c r="G139" s="179">
        <v>5888</v>
      </c>
      <c r="H139" s="227">
        <v>138</v>
      </c>
    </row>
    <row r="140" spans="1:8" x14ac:dyDescent="0.3">
      <c r="A140" s="179">
        <v>2018</v>
      </c>
      <c r="B140" s="179" t="s">
        <v>3171</v>
      </c>
      <c r="C140" s="179" t="s">
        <v>3039</v>
      </c>
      <c r="D140" s="179" t="s">
        <v>135</v>
      </c>
      <c r="E140" s="179" t="s">
        <v>3036</v>
      </c>
      <c r="F140" s="182">
        <v>2956.25</v>
      </c>
      <c r="G140" s="179">
        <v>2365</v>
      </c>
      <c r="H140" s="227">
        <v>139</v>
      </c>
    </row>
    <row r="141" spans="1:8" x14ac:dyDescent="0.3">
      <c r="A141" s="179">
        <v>2018</v>
      </c>
      <c r="B141" s="179" t="s">
        <v>3171</v>
      </c>
      <c r="C141" s="179" t="s">
        <v>3039</v>
      </c>
      <c r="D141" s="179" t="s">
        <v>135</v>
      </c>
      <c r="E141" s="179" t="s">
        <v>3036</v>
      </c>
      <c r="F141" s="182">
        <v>2956.25</v>
      </c>
      <c r="G141" s="179">
        <v>2365</v>
      </c>
      <c r="H141" s="227">
        <v>140</v>
      </c>
    </row>
    <row r="142" spans="1:8" x14ac:dyDescent="0.3">
      <c r="A142" s="179">
        <v>2018</v>
      </c>
      <c r="B142" s="179" t="s">
        <v>3171</v>
      </c>
      <c r="C142" s="179" t="s">
        <v>3031</v>
      </c>
      <c r="D142" s="179" t="s">
        <v>3042</v>
      </c>
      <c r="E142" s="179" t="s">
        <v>3043</v>
      </c>
      <c r="F142" s="182">
        <v>7905</v>
      </c>
      <c r="G142" s="179">
        <v>6324</v>
      </c>
      <c r="H142" s="227">
        <v>141</v>
      </c>
    </row>
    <row r="143" spans="1:8" x14ac:dyDescent="0.3">
      <c r="A143" s="179">
        <v>2018</v>
      </c>
      <c r="B143" s="179" t="s">
        <v>3171</v>
      </c>
      <c r="C143" s="179" t="s">
        <v>3031</v>
      </c>
      <c r="D143" s="179" t="s">
        <v>3042</v>
      </c>
      <c r="E143" s="179" t="s">
        <v>3043</v>
      </c>
      <c r="F143" s="182">
        <v>7905</v>
      </c>
      <c r="G143" s="179">
        <v>6324</v>
      </c>
      <c r="H143" s="227">
        <v>142</v>
      </c>
    </row>
    <row r="144" spans="1:8" x14ac:dyDescent="0.3">
      <c r="A144" s="179">
        <v>2018</v>
      </c>
      <c r="B144" s="179" t="s">
        <v>3171</v>
      </c>
      <c r="C144" s="179" t="s">
        <v>3048</v>
      </c>
      <c r="D144" s="179" t="s">
        <v>3042</v>
      </c>
      <c r="E144" s="179" t="s">
        <v>3043</v>
      </c>
      <c r="F144" s="182">
        <v>6118.75</v>
      </c>
      <c r="G144" s="179">
        <v>4895</v>
      </c>
      <c r="H144" s="227">
        <v>143</v>
      </c>
    </row>
    <row r="145" spans="1:8" x14ac:dyDescent="0.3">
      <c r="A145" s="179">
        <v>2018</v>
      </c>
      <c r="B145" s="179" t="s">
        <v>3171</v>
      </c>
      <c r="C145" s="179" t="s">
        <v>3048</v>
      </c>
      <c r="D145" s="179" t="s">
        <v>3042</v>
      </c>
      <c r="E145" s="179" t="s">
        <v>3043</v>
      </c>
      <c r="F145" s="182">
        <v>6118.75</v>
      </c>
      <c r="G145" s="179">
        <v>4895</v>
      </c>
      <c r="H145" s="227">
        <v>144</v>
      </c>
    </row>
    <row r="146" spans="1:8" x14ac:dyDescent="0.3">
      <c r="A146" s="179">
        <v>2018</v>
      </c>
      <c r="B146" s="179" t="s">
        <v>3171</v>
      </c>
      <c r="C146" s="179" t="s">
        <v>3031</v>
      </c>
      <c r="D146" s="179" t="s">
        <v>3049</v>
      </c>
      <c r="E146" s="179" t="s">
        <v>3050</v>
      </c>
      <c r="F146" s="182">
        <v>2698.75</v>
      </c>
      <c r="G146" s="179">
        <v>2159</v>
      </c>
      <c r="H146" s="227">
        <v>145</v>
      </c>
    </row>
    <row r="147" spans="1:8" x14ac:dyDescent="0.3">
      <c r="A147" s="179">
        <v>2018</v>
      </c>
      <c r="B147" s="179" t="s">
        <v>3171</v>
      </c>
      <c r="C147" s="179" t="s">
        <v>3031</v>
      </c>
      <c r="D147" s="179" t="s">
        <v>3049</v>
      </c>
      <c r="E147" s="179" t="s">
        <v>3050</v>
      </c>
      <c r="F147" s="182">
        <v>2698.75</v>
      </c>
      <c r="G147" s="179">
        <v>2159</v>
      </c>
      <c r="H147" s="227">
        <v>146</v>
      </c>
    </row>
    <row r="148" spans="1:8" x14ac:dyDescent="0.3">
      <c r="A148" s="179">
        <v>2018</v>
      </c>
      <c r="B148" s="179" t="s">
        <v>3171</v>
      </c>
      <c r="C148" s="179" t="s">
        <v>3039</v>
      </c>
      <c r="D148" s="179" t="s">
        <v>3049</v>
      </c>
      <c r="E148" s="179" t="s">
        <v>3050</v>
      </c>
      <c r="F148" s="182">
        <v>2956.25</v>
      </c>
      <c r="G148" s="179">
        <v>2365</v>
      </c>
      <c r="H148" s="227">
        <v>147</v>
      </c>
    </row>
    <row r="149" spans="1:8" x14ac:dyDescent="0.3">
      <c r="A149" s="179">
        <v>2018</v>
      </c>
      <c r="B149" s="179" t="s">
        <v>3171</v>
      </c>
      <c r="C149" s="179" t="s">
        <v>3039</v>
      </c>
      <c r="D149" s="179" t="s">
        <v>3049</v>
      </c>
      <c r="E149" s="179" t="s">
        <v>3050</v>
      </c>
      <c r="F149" s="182">
        <v>2956.25</v>
      </c>
      <c r="G149" s="179">
        <v>2365</v>
      </c>
      <c r="H149" s="227">
        <v>148</v>
      </c>
    </row>
    <row r="150" spans="1:8" x14ac:dyDescent="0.3">
      <c r="A150" s="179">
        <v>2019</v>
      </c>
      <c r="B150" s="179" t="s">
        <v>3026</v>
      </c>
      <c r="C150" s="179" t="s">
        <v>3027</v>
      </c>
      <c r="D150" s="179" t="s">
        <v>134</v>
      </c>
      <c r="E150" s="179" t="s">
        <v>3028</v>
      </c>
      <c r="F150" s="182">
        <v>8943</v>
      </c>
      <c r="G150" s="179">
        <v>5962</v>
      </c>
      <c r="H150" s="227">
        <v>149</v>
      </c>
    </row>
    <row r="151" spans="1:8" x14ac:dyDescent="0.3">
      <c r="A151" s="179">
        <v>2019</v>
      </c>
      <c r="B151" s="179" t="s">
        <v>3026</v>
      </c>
      <c r="C151" s="179" t="s">
        <v>3027</v>
      </c>
      <c r="D151" s="179" t="s">
        <v>134</v>
      </c>
      <c r="E151" s="179" t="s">
        <v>3028</v>
      </c>
      <c r="F151" s="182">
        <v>8943</v>
      </c>
      <c r="G151" s="179">
        <v>5962</v>
      </c>
      <c r="H151" s="227">
        <v>150</v>
      </c>
    </row>
    <row r="152" spans="1:8" x14ac:dyDescent="0.3">
      <c r="A152" s="179">
        <v>2019</v>
      </c>
      <c r="B152" s="179" t="s">
        <v>3026</v>
      </c>
      <c r="C152" s="179" t="s">
        <v>3031</v>
      </c>
      <c r="D152" s="179" t="s">
        <v>134</v>
      </c>
      <c r="E152" s="179" t="s">
        <v>3028</v>
      </c>
      <c r="F152" s="182">
        <v>2395.5</v>
      </c>
      <c r="G152" s="179">
        <v>1597</v>
      </c>
      <c r="H152" s="227">
        <v>151</v>
      </c>
    </row>
    <row r="153" spans="1:8" x14ac:dyDescent="0.3">
      <c r="A153" s="179">
        <v>2019</v>
      </c>
      <c r="B153" s="179" t="s">
        <v>3026</v>
      </c>
      <c r="C153" s="179" t="s">
        <v>3031</v>
      </c>
      <c r="D153" s="179" t="s">
        <v>134</v>
      </c>
      <c r="E153" s="179" t="s">
        <v>3028</v>
      </c>
      <c r="F153" s="182">
        <v>11761.5</v>
      </c>
      <c r="G153" s="179">
        <v>7841</v>
      </c>
      <c r="H153" s="227">
        <v>152</v>
      </c>
    </row>
    <row r="154" spans="1:8" x14ac:dyDescent="0.3">
      <c r="A154" s="179">
        <v>2019</v>
      </c>
      <c r="B154" s="179" t="s">
        <v>3026</v>
      </c>
      <c r="C154" s="179" t="s">
        <v>3031</v>
      </c>
      <c r="D154" s="179" t="s">
        <v>134</v>
      </c>
      <c r="E154" s="179" t="s">
        <v>3028</v>
      </c>
      <c r="F154" s="182">
        <v>2395.5</v>
      </c>
      <c r="G154" s="179">
        <v>1597</v>
      </c>
      <c r="H154" s="227">
        <v>153</v>
      </c>
    </row>
    <row r="155" spans="1:8" x14ac:dyDescent="0.3">
      <c r="A155" s="179">
        <v>2019</v>
      </c>
      <c r="B155" s="179" t="s">
        <v>3026</v>
      </c>
      <c r="C155" s="179" t="s">
        <v>3031</v>
      </c>
      <c r="D155" s="179" t="s">
        <v>134</v>
      </c>
      <c r="E155" s="179" t="s">
        <v>3028</v>
      </c>
      <c r="F155" s="182">
        <v>11761.5</v>
      </c>
      <c r="G155" s="179">
        <v>7841</v>
      </c>
      <c r="H155" s="227">
        <v>154</v>
      </c>
    </row>
    <row r="156" spans="1:8" x14ac:dyDescent="0.3">
      <c r="A156" s="179">
        <v>2019</v>
      </c>
      <c r="B156" s="179" t="s">
        <v>3026</v>
      </c>
      <c r="C156" s="179" t="s">
        <v>3027</v>
      </c>
      <c r="D156" s="179" t="s">
        <v>135</v>
      </c>
      <c r="E156" s="179" t="s">
        <v>3036</v>
      </c>
      <c r="F156" s="182">
        <v>14596.5</v>
      </c>
      <c r="G156" s="179">
        <v>9731</v>
      </c>
      <c r="H156" s="227">
        <v>155</v>
      </c>
    </row>
    <row r="157" spans="1:8" x14ac:dyDescent="0.3">
      <c r="A157" s="179">
        <v>2019</v>
      </c>
      <c r="B157" s="179" t="s">
        <v>3026</v>
      </c>
      <c r="C157" s="179" t="s">
        <v>3027</v>
      </c>
      <c r="D157" s="179" t="s">
        <v>135</v>
      </c>
      <c r="E157" s="179" t="s">
        <v>3036</v>
      </c>
      <c r="F157" s="182">
        <v>14596.5</v>
      </c>
      <c r="G157" s="179">
        <v>9731</v>
      </c>
      <c r="H157" s="227">
        <v>156</v>
      </c>
    </row>
    <row r="158" spans="1:8" x14ac:dyDescent="0.3">
      <c r="A158" s="179">
        <v>2019</v>
      </c>
      <c r="B158" s="179" t="s">
        <v>3026</v>
      </c>
      <c r="C158" s="179" t="s">
        <v>3039</v>
      </c>
      <c r="D158" s="179" t="s">
        <v>135</v>
      </c>
      <c r="E158" s="179" t="s">
        <v>3036</v>
      </c>
      <c r="F158" s="182">
        <v>8793</v>
      </c>
      <c r="G158" s="179">
        <v>5862</v>
      </c>
      <c r="H158" s="227">
        <v>157</v>
      </c>
    </row>
    <row r="159" spans="1:8" x14ac:dyDescent="0.3">
      <c r="A159" s="179">
        <v>2019</v>
      </c>
      <c r="B159" s="179" t="s">
        <v>3026</v>
      </c>
      <c r="C159" s="179" t="s">
        <v>3039</v>
      </c>
      <c r="D159" s="179" t="s">
        <v>135</v>
      </c>
      <c r="E159" s="179" t="s">
        <v>3036</v>
      </c>
      <c r="F159" s="182">
        <v>8793</v>
      </c>
      <c r="G159" s="179">
        <v>5862</v>
      </c>
      <c r="H159" s="227">
        <v>158</v>
      </c>
    </row>
    <row r="160" spans="1:8" x14ac:dyDescent="0.3">
      <c r="A160" s="179">
        <v>2019</v>
      </c>
      <c r="B160" s="179" t="s">
        <v>3026</v>
      </c>
      <c r="C160" s="179" t="s">
        <v>3031</v>
      </c>
      <c r="D160" s="179" t="s">
        <v>3042</v>
      </c>
      <c r="E160" s="179" t="s">
        <v>3043</v>
      </c>
      <c r="F160" s="182">
        <v>4666</v>
      </c>
      <c r="G160" s="179">
        <v>5623</v>
      </c>
      <c r="H160" s="227">
        <v>159</v>
      </c>
    </row>
    <row r="161" spans="1:8" x14ac:dyDescent="0.3">
      <c r="A161" s="179">
        <v>2019</v>
      </c>
      <c r="B161" s="179" t="s">
        <v>3026</v>
      </c>
      <c r="C161" s="179" t="s">
        <v>3031</v>
      </c>
      <c r="D161" s="179" t="s">
        <v>3042</v>
      </c>
      <c r="E161" s="179" t="s">
        <v>3043</v>
      </c>
      <c r="F161" s="182">
        <v>7318.5</v>
      </c>
      <c r="G161" s="179">
        <v>4879</v>
      </c>
      <c r="H161" s="227">
        <v>160</v>
      </c>
    </row>
    <row r="162" spans="1:8" x14ac:dyDescent="0.3">
      <c r="A162" s="179">
        <v>2019</v>
      </c>
      <c r="B162" s="179" t="s">
        <v>3026</v>
      </c>
      <c r="C162" s="179" t="s">
        <v>3031</v>
      </c>
      <c r="D162" s="179" t="s">
        <v>3042</v>
      </c>
      <c r="E162" s="179" t="s">
        <v>3043</v>
      </c>
      <c r="F162" s="182">
        <v>4666</v>
      </c>
      <c r="G162" s="179">
        <v>5623</v>
      </c>
      <c r="H162" s="227">
        <v>161</v>
      </c>
    </row>
    <row r="163" spans="1:8" x14ac:dyDescent="0.3">
      <c r="A163" s="179">
        <v>2019</v>
      </c>
      <c r="B163" s="179" t="s">
        <v>3026</v>
      </c>
      <c r="C163" s="179" t="s">
        <v>3031</v>
      </c>
      <c r="D163" s="179" t="s">
        <v>3042</v>
      </c>
      <c r="E163" s="179" t="s">
        <v>3043</v>
      </c>
      <c r="F163" s="182">
        <v>7318.5</v>
      </c>
      <c r="G163" s="179">
        <v>4879</v>
      </c>
      <c r="H163" s="227">
        <v>162</v>
      </c>
    </row>
    <row r="164" spans="1:8" x14ac:dyDescent="0.3">
      <c r="A164" s="179">
        <v>2019</v>
      </c>
      <c r="B164" s="179" t="s">
        <v>3026</v>
      </c>
      <c r="C164" s="179" t="s">
        <v>3048</v>
      </c>
      <c r="D164" s="179" t="s">
        <v>3049</v>
      </c>
      <c r="E164" s="179" t="s">
        <v>3050</v>
      </c>
      <c r="F164" s="182">
        <v>3553.5</v>
      </c>
      <c r="G164" s="179">
        <v>2369</v>
      </c>
      <c r="H164" s="227">
        <v>163</v>
      </c>
    </row>
    <row r="165" spans="1:8" x14ac:dyDescent="0.3">
      <c r="A165" s="179">
        <v>2019</v>
      </c>
      <c r="B165" s="179" t="s">
        <v>3026</v>
      </c>
      <c r="C165" s="179" t="s">
        <v>3048</v>
      </c>
      <c r="D165" s="179" t="s">
        <v>3049</v>
      </c>
      <c r="E165" s="179" t="s">
        <v>3050</v>
      </c>
      <c r="F165" s="182">
        <v>3553.5</v>
      </c>
      <c r="G165" s="179">
        <v>2369</v>
      </c>
      <c r="H165" s="227">
        <v>164</v>
      </c>
    </row>
    <row r="166" spans="1:8" x14ac:dyDescent="0.3">
      <c r="A166" s="179">
        <v>2019</v>
      </c>
      <c r="B166" s="179" t="s">
        <v>3026</v>
      </c>
      <c r="C166" s="179" t="s">
        <v>3027</v>
      </c>
      <c r="D166" s="179" t="s">
        <v>133</v>
      </c>
      <c r="E166" s="179" t="s">
        <v>3036</v>
      </c>
      <c r="F166" s="182">
        <v>14596.5</v>
      </c>
      <c r="G166" s="179">
        <v>9731</v>
      </c>
      <c r="H166" s="227">
        <v>165</v>
      </c>
    </row>
    <row r="167" spans="1:8" x14ac:dyDescent="0.3">
      <c r="A167" s="179">
        <v>2019</v>
      </c>
      <c r="B167" s="179" t="s">
        <v>3026</v>
      </c>
      <c r="C167" s="179" t="s">
        <v>3027</v>
      </c>
      <c r="D167" s="179" t="s">
        <v>133</v>
      </c>
      <c r="E167" s="179" t="s">
        <v>3036</v>
      </c>
      <c r="F167" s="182">
        <v>14596.5</v>
      </c>
      <c r="G167" s="179">
        <v>9731</v>
      </c>
      <c r="H167" s="227">
        <v>166</v>
      </c>
    </row>
    <row r="168" spans="1:8" x14ac:dyDescent="0.3">
      <c r="A168" s="179">
        <v>2019</v>
      </c>
      <c r="B168" s="179" t="s">
        <v>3026</v>
      </c>
      <c r="C168" s="179" t="s">
        <v>3039</v>
      </c>
      <c r="D168" s="179" t="s">
        <v>133</v>
      </c>
      <c r="E168" s="179" t="s">
        <v>3036</v>
      </c>
      <c r="F168" s="182">
        <v>8793</v>
      </c>
      <c r="G168" s="179">
        <v>5862</v>
      </c>
      <c r="H168" s="227">
        <v>167</v>
      </c>
    </row>
    <row r="169" spans="1:8" x14ac:dyDescent="0.3">
      <c r="A169" s="179">
        <v>2019</v>
      </c>
      <c r="B169" s="179" t="s">
        <v>3026</v>
      </c>
      <c r="C169" s="179" t="s">
        <v>3039</v>
      </c>
      <c r="D169" s="179" t="s">
        <v>133</v>
      </c>
      <c r="E169" s="179" t="s">
        <v>3036</v>
      </c>
      <c r="F169" s="182">
        <v>8793</v>
      </c>
      <c r="G169" s="179">
        <v>5862</v>
      </c>
      <c r="H169" s="227">
        <v>168</v>
      </c>
    </row>
    <row r="170" spans="1:8" x14ac:dyDescent="0.3">
      <c r="A170" s="179">
        <v>2019</v>
      </c>
      <c r="B170" s="179" t="s">
        <v>3057</v>
      </c>
      <c r="C170" s="179" t="s">
        <v>3031</v>
      </c>
      <c r="D170" s="179" t="s">
        <v>134</v>
      </c>
      <c r="E170" s="179" t="s">
        <v>3028</v>
      </c>
      <c r="F170" s="182">
        <v>4887</v>
      </c>
      <c r="G170" s="179">
        <v>3258</v>
      </c>
      <c r="H170" s="227">
        <v>169</v>
      </c>
    </row>
    <row r="171" spans="1:8" x14ac:dyDescent="0.3">
      <c r="A171" s="179">
        <v>2019</v>
      </c>
      <c r="B171" s="179" t="s">
        <v>3057</v>
      </c>
      <c r="C171" s="179" t="s">
        <v>3031</v>
      </c>
      <c r="D171" s="179" t="s">
        <v>134</v>
      </c>
      <c r="E171" s="179" t="s">
        <v>3028</v>
      </c>
      <c r="F171" s="182">
        <v>4887</v>
      </c>
      <c r="G171" s="179">
        <v>3258</v>
      </c>
      <c r="H171" s="227">
        <v>170</v>
      </c>
    </row>
    <row r="172" spans="1:8" x14ac:dyDescent="0.3">
      <c r="A172" s="179">
        <v>2019</v>
      </c>
      <c r="B172" s="179" t="s">
        <v>3057</v>
      </c>
      <c r="C172" s="179" t="s">
        <v>3031</v>
      </c>
      <c r="D172" s="179" t="s">
        <v>135</v>
      </c>
      <c r="E172" s="179" t="s">
        <v>3036</v>
      </c>
      <c r="F172" s="182">
        <v>13428</v>
      </c>
      <c r="G172" s="179">
        <v>8952</v>
      </c>
      <c r="H172" s="227">
        <v>171</v>
      </c>
    </row>
    <row r="173" spans="1:8" x14ac:dyDescent="0.3">
      <c r="A173" s="179">
        <v>2019</v>
      </c>
      <c r="B173" s="179" t="s">
        <v>3057</v>
      </c>
      <c r="C173" s="179" t="s">
        <v>3031</v>
      </c>
      <c r="D173" s="179" t="s">
        <v>135</v>
      </c>
      <c r="E173" s="179" t="s">
        <v>3036</v>
      </c>
      <c r="F173" s="182">
        <v>13428</v>
      </c>
      <c r="G173" s="179">
        <v>8952</v>
      </c>
      <c r="H173" s="227">
        <v>172</v>
      </c>
    </row>
    <row r="174" spans="1:8" x14ac:dyDescent="0.3">
      <c r="A174" s="179">
        <v>2019</v>
      </c>
      <c r="B174" s="179" t="s">
        <v>3057</v>
      </c>
      <c r="C174" s="179" t="s">
        <v>3039</v>
      </c>
      <c r="D174" s="179" t="s">
        <v>135</v>
      </c>
      <c r="E174" s="179" t="s">
        <v>3036</v>
      </c>
      <c r="F174" s="182">
        <v>11122.5</v>
      </c>
      <c r="G174" s="179">
        <v>7415</v>
      </c>
      <c r="H174" s="227">
        <v>173</v>
      </c>
    </row>
    <row r="175" spans="1:8" x14ac:dyDescent="0.3">
      <c r="A175" s="179">
        <v>2019</v>
      </c>
      <c r="B175" s="179" t="s">
        <v>3057</v>
      </c>
      <c r="C175" s="179" t="s">
        <v>3039</v>
      </c>
      <c r="D175" s="179" t="s">
        <v>135</v>
      </c>
      <c r="E175" s="179" t="s">
        <v>3036</v>
      </c>
      <c r="F175" s="182">
        <v>11122.5</v>
      </c>
      <c r="G175" s="179">
        <v>7415</v>
      </c>
      <c r="H175" s="227">
        <v>174</v>
      </c>
    </row>
    <row r="176" spans="1:8" x14ac:dyDescent="0.3">
      <c r="A176" s="179">
        <v>2019</v>
      </c>
      <c r="B176" s="179" t="s">
        <v>3057</v>
      </c>
      <c r="C176" s="179" t="s">
        <v>3027</v>
      </c>
      <c r="D176" s="179" t="s">
        <v>3042</v>
      </c>
      <c r="E176" s="179" t="s">
        <v>3043</v>
      </c>
      <c r="F176" s="182">
        <v>3897</v>
      </c>
      <c r="G176" s="179">
        <v>2598</v>
      </c>
      <c r="H176" s="227">
        <v>175</v>
      </c>
    </row>
    <row r="177" spans="1:8" x14ac:dyDescent="0.3">
      <c r="A177" s="179">
        <v>2019</v>
      </c>
      <c r="B177" s="179" t="s">
        <v>3057</v>
      </c>
      <c r="C177" s="179" t="s">
        <v>3027</v>
      </c>
      <c r="D177" s="179" t="s">
        <v>3042</v>
      </c>
      <c r="E177" s="179" t="s">
        <v>3043</v>
      </c>
      <c r="F177" s="182">
        <v>8832</v>
      </c>
      <c r="G177" s="179">
        <v>5888</v>
      </c>
      <c r="H177" s="227">
        <v>176</v>
      </c>
    </row>
    <row r="178" spans="1:8" x14ac:dyDescent="0.3">
      <c r="A178" s="179">
        <v>2019</v>
      </c>
      <c r="B178" s="179" t="s">
        <v>3057</v>
      </c>
      <c r="C178" s="179" t="s">
        <v>3027</v>
      </c>
      <c r="D178" s="179" t="s">
        <v>3042</v>
      </c>
      <c r="E178" s="179" t="s">
        <v>3043</v>
      </c>
      <c r="F178" s="182">
        <v>3897</v>
      </c>
      <c r="G178" s="179">
        <v>2598</v>
      </c>
      <c r="H178" s="227">
        <v>177</v>
      </c>
    </row>
    <row r="179" spans="1:8" x14ac:dyDescent="0.3">
      <c r="A179" s="179">
        <v>2019</v>
      </c>
      <c r="B179" s="179" t="s">
        <v>3057</v>
      </c>
      <c r="C179" s="179" t="s">
        <v>3027</v>
      </c>
      <c r="D179" s="179" t="s">
        <v>3042</v>
      </c>
      <c r="E179" s="179" t="s">
        <v>3043</v>
      </c>
      <c r="F179" s="182">
        <v>8832</v>
      </c>
      <c r="G179" s="179">
        <v>5888</v>
      </c>
      <c r="H179" s="227">
        <v>178</v>
      </c>
    </row>
    <row r="180" spans="1:8" x14ac:dyDescent="0.3">
      <c r="A180" s="179">
        <v>2019</v>
      </c>
      <c r="B180" s="179" t="s">
        <v>3057</v>
      </c>
      <c r="C180" s="179" t="s">
        <v>3027</v>
      </c>
      <c r="D180" s="179" t="s">
        <v>3049</v>
      </c>
      <c r="E180" s="179" t="s">
        <v>3050</v>
      </c>
      <c r="F180" s="182">
        <v>14647.5</v>
      </c>
      <c r="G180" s="179">
        <v>9765</v>
      </c>
      <c r="H180" s="227">
        <v>179</v>
      </c>
    </row>
    <row r="181" spans="1:8" x14ac:dyDescent="0.3">
      <c r="A181" s="179">
        <v>2019</v>
      </c>
      <c r="B181" s="179" t="s">
        <v>3057</v>
      </c>
      <c r="C181" s="179" t="s">
        <v>3027</v>
      </c>
      <c r="D181" s="179" t="s">
        <v>3049</v>
      </c>
      <c r="E181" s="179" t="s">
        <v>3050</v>
      </c>
      <c r="F181" s="182">
        <v>14647.5</v>
      </c>
      <c r="G181" s="179">
        <v>9765</v>
      </c>
      <c r="H181" s="227">
        <v>180</v>
      </c>
    </row>
    <row r="182" spans="1:8" x14ac:dyDescent="0.3">
      <c r="A182" s="179">
        <v>2019</v>
      </c>
      <c r="B182" s="179" t="s">
        <v>3057</v>
      </c>
      <c r="C182" s="179" t="s">
        <v>3039</v>
      </c>
      <c r="D182" s="179" t="s">
        <v>3049</v>
      </c>
      <c r="E182" s="179" t="s">
        <v>3050</v>
      </c>
      <c r="F182" s="182">
        <v>11122.5</v>
      </c>
      <c r="G182" s="179">
        <v>7415</v>
      </c>
      <c r="H182" s="227">
        <v>181</v>
      </c>
    </row>
    <row r="183" spans="1:8" x14ac:dyDescent="0.3">
      <c r="A183" s="179">
        <v>2019</v>
      </c>
      <c r="B183" s="179" t="s">
        <v>3057</v>
      </c>
      <c r="C183" s="179" t="s">
        <v>3039</v>
      </c>
      <c r="D183" s="179" t="s">
        <v>3049</v>
      </c>
      <c r="E183" s="179" t="s">
        <v>3050</v>
      </c>
      <c r="F183" s="182">
        <v>11122.5</v>
      </c>
      <c r="G183" s="179">
        <v>7415</v>
      </c>
      <c r="H183" s="227">
        <v>182</v>
      </c>
    </row>
    <row r="184" spans="1:8" x14ac:dyDescent="0.3">
      <c r="A184" s="179">
        <v>2019</v>
      </c>
      <c r="B184" s="179" t="s">
        <v>3057</v>
      </c>
      <c r="C184" s="179" t="s">
        <v>3031</v>
      </c>
      <c r="D184" s="179" t="s">
        <v>133</v>
      </c>
      <c r="E184" s="179" t="s">
        <v>3036</v>
      </c>
      <c r="F184" s="182">
        <v>13428</v>
      </c>
      <c r="G184" s="179">
        <v>8952</v>
      </c>
      <c r="H184" s="227">
        <v>183</v>
      </c>
    </row>
    <row r="185" spans="1:8" x14ac:dyDescent="0.3">
      <c r="A185" s="179">
        <v>2019</v>
      </c>
      <c r="B185" s="179" t="s">
        <v>3057</v>
      </c>
      <c r="C185" s="179" t="s">
        <v>3031</v>
      </c>
      <c r="D185" s="179" t="s">
        <v>133</v>
      </c>
      <c r="E185" s="179" t="s">
        <v>3036</v>
      </c>
      <c r="F185" s="182">
        <v>13428</v>
      </c>
      <c r="G185" s="179">
        <v>8952</v>
      </c>
      <c r="H185" s="227">
        <v>184</v>
      </c>
    </row>
    <row r="186" spans="1:8" x14ac:dyDescent="0.3">
      <c r="A186" s="179">
        <v>2019</v>
      </c>
      <c r="B186" s="179" t="s">
        <v>3057</v>
      </c>
      <c r="C186" s="179" t="s">
        <v>3048</v>
      </c>
      <c r="D186" s="179" t="s">
        <v>133</v>
      </c>
      <c r="E186" s="179" t="s">
        <v>3036</v>
      </c>
      <c r="F186" s="182">
        <v>7480.5</v>
      </c>
      <c r="G186" s="179">
        <v>4987</v>
      </c>
      <c r="H186" s="227">
        <v>185</v>
      </c>
    </row>
    <row r="187" spans="1:8" x14ac:dyDescent="0.3">
      <c r="A187" s="179">
        <v>2019</v>
      </c>
      <c r="B187" s="179" t="s">
        <v>3057</v>
      </c>
      <c r="C187" s="179" t="s">
        <v>3048</v>
      </c>
      <c r="D187" s="179" t="s">
        <v>133</v>
      </c>
      <c r="E187" s="179" t="s">
        <v>3036</v>
      </c>
      <c r="F187" s="182">
        <v>7480.5</v>
      </c>
      <c r="G187" s="179">
        <v>4987</v>
      </c>
      <c r="H187" s="227">
        <v>186</v>
      </c>
    </row>
    <row r="188" spans="1:8" x14ac:dyDescent="0.3">
      <c r="A188" s="179">
        <v>2019</v>
      </c>
      <c r="B188" s="179" t="s">
        <v>3076</v>
      </c>
      <c r="C188" s="179" t="s">
        <v>3031</v>
      </c>
      <c r="D188" s="179" t="s">
        <v>134</v>
      </c>
      <c r="E188" s="179" t="s">
        <v>3028</v>
      </c>
      <c r="F188" s="182">
        <v>867</v>
      </c>
      <c r="G188" s="179">
        <v>578</v>
      </c>
      <c r="H188" s="227">
        <v>187</v>
      </c>
    </row>
    <row r="189" spans="1:8" x14ac:dyDescent="0.3">
      <c r="A189" s="179">
        <v>2019</v>
      </c>
      <c r="B189" s="179" t="s">
        <v>3076</v>
      </c>
      <c r="C189" s="179" t="s">
        <v>3031</v>
      </c>
      <c r="D189" s="179" t="s">
        <v>134</v>
      </c>
      <c r="E189" s="179" t="s">
        <v>3028</v>
      </c>
      <c r="F189" s="182">
        <v>867</v>
      </c>
      <c r="G189" s="179">
        <v>578</v>
      </c>
      <c r="H189" s="227">
        <v>188</v>
      </c>
    </row>
    <row r="190" spans="1:8" x14ac:dyDescent="0.3">
      <c r="A190" s="179">
        <v>2019</v>
      </c>
      <c r="B190" s="179" t="s">
        <v>3076</v>
      </c>
      <c r="C190" s="179" t="s">
        <v>3039</v>
      </c>
      <c r="D190" s="179" t="s">
        <v>134</v>
      </c>
      <c r="E190" s="179" t="s">
        <v>3028</v>
      </c>
      <c r="F190" s="182">
        <v>14619</v>
      </c>
      <c r="G190" s="179">
        <v>9746</v>
      </c>
      <c r="H190" s="227">
        <v>189</v>
      </c>
    </row>
    <row r="191" spans="1:8" x14ac:dyDescent="0.3">
      <c r="A191" s="179">
        <v>2019</v>
      </c>
      <c r="B191" s="179" t="s">
        <v>3076</v>
      </c>
      <c r="C191" s="179" t="s">
        <v>3039</v>
      </c>
      <c r="D191" s="179" t="s">
        <v>134</v>
      </c>
      <c r="E191" s="179" t="s">
        <v>3028</v>
      </c>
      <c r="F191" s="182">
        <v>14619</v>
      </c>
      <c r="G191" s="179">
        <v>9746</v>
      </c>
      <c r="H191" s="227">
        <v>190</v>
      </c>
    </row>
    <row r="192" spans="1:8" x14ac:dyDescent="0.3">
      <c r="A192" s="179">
        <v>2019</v>
      </c>
      <c r="B192" s="179" t="s">
        <v>3076</v>
      </c>
      <c r="C192" s="179" t="s">
        <v>3031</v>
      </c>
      <c r="D192" s="179" t="s">
        <v>135</v>
      </c>
      <c r="E192" s="179" t="s">
        <v>3036</v>
      </c>
      <c r="F192" s="182">
        <v>5380.5</v>
      </c>
      <c r="G192" s="179">
        <v>3587</v>
      </c>
      <c r="H192" s="227">
        <v>191</v>
      </c>
    </row>
    <row r="193" spans="1:8" x14ac:dyDescent="0.3">
      <c r="A193" s="179">
        <v>2019</v>
      </c>
      <c r="B193" s="179" t="s">
        <v>3076</v>
      </c>
      <c r="C193" s="179" t="s">
        <v>3031</v>
      </c>
      <c r="D193" s="179" t="s">
        <v>135</v>
      </c>
      <c r="E193" s="179" t="s">
        <v>3036</v>
      </c>
      <c r="F193" s="182">
        <v>5380.5</v>
      </c>
      <c r="G193" s="179">
        <v>3587</v>
      </c>
      <c r="H193" s="227">
        <v>192</v>
      </c>
    </row>
    <row r="194" spans="1:8" x14ac:dyDescent="0.3">
      <c r="A194" s="179">
        <v>2019</v>
      </c>
      <c r="B194" s="179" t="s">
        <v>3076</v>
      </c>
      <c r="C194" s="179" t="s">
        <v>3039</v>
      </c>
      <c r="D194" s="179" t="s">
        <v>135</v>
      </c>
      <c r="E194" s="179" t="s">
        <v>3036</v>
      </c>
      <c r="F194" s="182">
        <v>14619</v>
      </c>
      <c r="G194" s="179">
        <v>9746</v>
      </c>
      <c r="H194" s="227">
        <v>193</v>
      </c>
    </row>
    <row r="195" spans="1:8" x14ac:dyDescent="0.3">
      <c r="A195" s="179">
        <v>2019</v>
      </c>
      <c r="B195" s="179" t="s">
        <v>3076</v>
      </c>
      <c r="C195" s="179" t="s">
        <v>3039</v>
      </c>
      <c r="D195" s="179" t="s">
        <v>135</v>
      </c>
      <c r="E195" s="179" t="s">
        <v>3036</v>
      </c>
      <c r="F195" s="182">
        <v>14619</v>
      </c>
      <c r="G195" s="179">
        <v>9746</v>
      </c>
      <c r="H195" s="227">
        <v>194</v>
      </c>
    </row>
    <row r="196" spans="1:8" x14ac:dyDescent="0.3">
      <c r="A196" s="179">
        <v>2019</v>
      </c>
      <c r="B196" s="179" t="s">
        <v>3076</v>
      </c>
      <c r="C196" s="179" t="s">
        <v>3027</v>
      </c>
      <c r="D196" s="179" t="s">
        <v>3042</v>
      </c>
      <c r="E196" s="179" t="s">
        <v>3043</v>
      </c>
      <c r="F196" s="182">
        <v>14596.5</v>
      </c>
      <c r="G196" s="179">
        <v>9731</v>
      </c>
      <c r="H196" s="227">
        <v>195</v>
      </c>
    </row>
    <row r="197" spans="1:8" x14ac:dyDescent="0.3">
      <c r="A197" s="179">
        <v>2019</v>
      </c>
      <c r="B197" s="179" t="s">
        <v>3076</v>
      </c>
      <c r="C197" s="179" t="s">
        <v>3027</v>
      </c>
      <c r="D197" s="179" t="s">
        <v>3042</v>
      </c>
      <c r="E197" s="179" t="s">
        <v>3043</v>
      </c>
      <c r="F197" s="182">
        <v>14596.5</v>
      </c>
      <c r="G197" s="179">
        <v>9731</v>
      </c>
      <c r="H197" s="227">
        <v>196</v>
      </c>
    </row>
    <row r="198" spans="1:8" x14ac:dyDescent="0.3">
      <c r="A198" s="179">
        <v>2019</v>
      </c>
      <c r="B198" s="179" t="s">
        <v>3076</v>
      </c>
      <c r="C198" s="179" t="s">
        <v>3039</v>
      </c>
      <c r="D198" s="179" t="s">
        <v>3042</v>
      </c>
      <c r="E198" s="179" t="s">
        <v>3043</v>
      </c>
      <c r="F198" s="182">
        <v>3547.5</v>
      </c>
      <c r="G198" s="179">
        <v>2365</v>
      </c>
      <c r="H198" s="227">
        <v>197</v>
      </c>
    </row>
    <row r="199" spans="1:8" x14ac:dyDescent="0.3">
      <c r="A199" s="179">
        <v>2019</v>
      </c>
      <c r="B199" s="179" t="s">
        <v>3076</v>
      </c>
      <c r="C199" s="179" t="s">
        <v>3039</v>
      </c>
      <c r="D199" s="179" t="s">
        <v>3042</v>
      </c>
      <c r="E199" s="179" t="s">
        <v>3043</v>
      </c>
      <c r="F199" s="182">
        <v>3547.5</v>
      </c>
      <c r="G199" s="179">
        <v>2365</v>
      </c>
      <c r="H199" s="227">
        <v>198</v>
      </c>
    </row>
    <row r="200" spans="1:8" x14ac:dyDescent="0.3">
      <c r="A200" s="179">
        <v>2019</v>
      </c>
      <c r="B200" s="179" t="s">
        <v>3076</v>
      </c>
      <c r="C200" s="179" t="s">
        <v>3027</v>
      </c>
      <c r="D200" s="179" t="s">
        <v>3049</v>
      </c>
      <c r="E200" s="179" t="s">
        <v>3050</v>
      </c>
      <c r="F200" s="182">
        <v>1498.5</v>
      </c>
      <c r="G200" s="179">
        <v>999</v>
      </c>
      <c r="H200" s="227">
        <v>199</v>
      </c>
    </row>
    <row r="201" spans="1:8" x14ac:dyDescent="0.3">
      <c r="A201" s="179">
        <v>2019</v>
      </c>
      <c r="B201" s="179" t="s">
        <v>3076</v>
      </c>
      <c r="C201" s="179" t="s">
        <v>3027</v>
      </c>
      <c r="D201" s="179" t="s">
        <v>3049</v>
      </c>
      <c r="E201" s="179" t="s">
        <v>3050</v>
      </c>
      <c r="F201" s="182">
        <v>1498.5</v>
      </c>
      <c r="G201" s="179">
        <v>999</v>
      </c>
      <c r="H201" s="227">
        <v>200</v>
      </c>
    </row>
    <row r="202" spans="1:8" x14ac:dyDescent="0.3">
      <c r="A202" s="179">
        <v>2019</v>
      </c>
      <c r="B202" s="179" t="s">
        <v>3076</v>
      </c>
      <c r="C202" s="179" t="s">
        <v>3039</v>
      </c>
      <c r="D202" s="179" t="s">
        <v>3049</v>
      </c>
      <c r="E202" s="179" t="s">
        <v>3050</v>
      </c>
      <c r="F202" s="182">
        <v>235.5</v>
      </c>
      <c r="G202" s="179">
        <v>157</v>
      </c>
      <c r="H202" s="227">
        <v>201</v>
      </c>
    </row>
    <row r="203" spans="1:8" x14ac:dyDescent="0.3">
      <c r="A203" s="179">
        <v>2019</v>
      </c>
      <c r="B203" s="179" t="s">
        <v>3076</v>
      </c>
      <c r="C203" s="179" t="s">
        <v>3039</v>
      </c>
      <c r="D203" s="179" t="s">
        <v>3049</v>
      </c>
      <c r="E203" s="179" t="s">
        <v>3050</v>
      </c>
      <c r="F203" s="182">
        <v>235.5</v>
      </c>
      <c r="G203" s="179">
        <v>157</v>
      </c>
      <c r="H203" s="227">
        <v>202</v>
      </c>
    </row>
    <row r="204" spans="1:8" x14ac:dyDescent="0.3">
      <c r="A204" s="179">
        <v>2019</v>
      </c>
      <c r="B204" s="179" t="s">
        <v>3076</v>
      </c>
      <c r="C204" s="179" t="s">
        <v>3031</v>
      </c>
      <c r="D204" s="179" t="s">
        <v>133</v>
      </c>
      <c r="E204" s="179" t="s">
        <v>3036</v>
      </c>
      <c r="F204" s="182">
        <v>5380.5</v>
      </c>
      <c r="G204" s="179">
        <v>3587</v>
      </c>
      <c r="H204" s="227">
        <v>203</v>
      </c>
    </row>
    <row r="205" spans="1:8" x14ac:dyDescent="0.3">
      <c r="A205" s="179">
        <v>2019</v>
      </c>
      <c r="B205" s="179" t="s">
        <v>3076</v>
      </c>
      <c r="C205" s="179" t="s">
        <v>3031</v>
      </c>
      <c r="D205" s="179" t="s">
        <v>133</v>
      </c>
      <c r="E205" s="179" t="s">
        <v>3036</v>
      </c>
      <c r="F205" s="182">
        <v>5380.5</v>
      </c>
      <c r="G205" s="179">
        <v>3587</v>
      </c>
      <c r="H205" s="227">
        <v>204</v>
      </c>
    </row>
    <row r="206" spans="1:8" x14ac:dyDescent="0.3">
      <c r="A206" s="179">
        <v>2019</v>
      </c>
      <c r="B206" s="179" t="s">
        <v>3076</v>
      </c>
      <c r="C206" s="179" t="s">
        <v>3048</v>
      </c>
      <c r="D206" s="179" t="s">
        <v>133</v>
      </c>
      <c r="E206" s="179" t="s">
        <v>3036</v>
      </c>
      <c r="F206" s="182">
        <v>14446.5</v>
      </c>
      <c r="G206" s="179">
        <v>9631</v>
      </c>
      <c r="H206" s="227">
        <v>205</v>
      </c>
    </row>
    <row r="207" spans="1:8" x14ac:dyDescent="0.3">
      <c r="A207" s="179">
        <v>2019</v>
      </c>
      <c r="B207" s="179" t="s">
        <v>3076</v>
      </c>
      <c r="C207" s="179" t="s">
        <v>3048</v>
      </c>
      <c r="D207" s="179" t="s">
        <v>133</v>
      </c>
      <c r="E207" s="179" t="s">
        <v>3036</v>
      </c>
      <c r="F207" s="182">
        <v>14446.5</v>
      </c>
      <c r="G207" s="179">
        <v>9631</v>
      </c>
      <c r="H207" s="227">
        <v>206</v>
      </c>
    </row>
    <row r="208" spans="1:8" x14ac:dyDescent="0.3">
      <c r="A208" s="179">
        <v>2019</v>
      </c>
      <c r="B208" s="179" t="s">
        <v>3097</v>
      </c>
      <c r="C208" s="179" t="s">
        <v>3048</v>
      </c>
      <c r="D208" s="179" t="s">
        <v>134</v>
      </c>
      <c r="E208" s="179" t="s">
        <v>3028</v>
      </c>
      <c r="F208" s="182">
        <v>2367</v>
      </c>
      <c r="G208" s="179">
        <v>1578</v>
      </c>
      <c r="H208" s="227">
        <v>207</v>
      </c>
    </row>
    <row r="209" spans="1:8" x14ac:dyDescent="0.3">
      <c r="A209" s="179">
        <v>2019</v>
      </c>
      <c r="B209" s="179" t="s">
        <v>3097</v>
      </c>
      <c r="C209" s="179" t="s">
        <v>3048</v>
      </c>
      <c r="D209" s="179" t="s">
        <v>134</v>
      </c>
      <c r="E209" s="179" t="s">
        <v>3028</v>
      </c>
      <c r="F209" s="182">
        <v>2367</v>
      </c>
      <c r="G209" s="179">
        <v>1578</v>
      </c>
      <c r="H209" s="227">
        <v>208</v>
      </c>
    </row>
    <row r="210" spans="1:8" x14ac:dyDescent="0.3">
      <c r="A210" s="179">
        <v>2019</v>
      </c>
      <c r="B210" s="179" t="s">
        <v>3097</v>
      </c>
      <c r="C210" s="179" t="s">
        <v>3039</v>
      </c>
      <c r="D210" s="179" t="s">
        <v>134</v>
      </c>
      <c r="E210" s="179" t="s">
        <v>3028</v>
      </c>
      <c r="F210" s="182">
        <v>6880.5</v>
      </c>
      <c r="G210" s="179">
        <v>4587</v>
      </c>
      <c r="H210" s="227">
        <v>209</v>
      </c>
    </row>
    <row r="211" spans="1:8" x14ac:dyDescent="0.3">
      <c r="A211" s="179">
        <v>2019</v>
      </c>
      <c r="B211" s="179" t="s">
        <v>3097</v>
      </c>
      <c r="C211" s="179" t="s">
        <v>3039</v>
      </c>
      <c r="D211" s="179" t="s">
        <v>134</v>
      </c>
      <c r="E211" s="179" t="s">
        <v>3028</v>
      </c>
      <c r="F211" s="182">
        <v>6880.5</v>
      </c>
      <c r="G211" s="179">
        <v>4587</v>
      </c>
      <c r="H211" s="227">
        <v>210</v>
      </c>
    </row>
    <row r="212" spans="1:8" x14ac:dyDescent="0.3">
      <c r="A212" s="179">
        <v>2019</v>
      </c>
      <c r="B212" s="179" t="s">
        <v>3097</v>
      </c>
      <c r="C212" s="179" t="s">
        <v>3027</v>
      </c>
      <c r="D212" s="179" t="s">
        <v>135</v>
      </c>
      <c r="E212" s="179" t="s">
        <v>3036</v>
      </c>
      <c r="F212" s="182">
        <v>2046</v>
      </c>
      <c r="G212" s="179">
        <v>1364</v>
      </c>
      <c r="H212" s="227">
        <v>211</v>
      </c>
    </row>
    <row r="213" spans="1:8" x14ac:dyDescent="0.3">
      <c r="A213" s="179">
        <v>2019</v>
      </c>
      <c r="B213" s="179" t="s">
        <v>3097</v>
      </c>
      <c r="C213" s="179" t="s">
        <v>3027</v>
      </c>
      <c r="D213" s="179" t="s">
        <v>135</v>
      </c>
      <c r="E213" s="179" t="s">
        <v>3036</v>
      </c>
      <c r="F213" s="182">
        <v>2046</v>
      </c>
      <c r="G213" s="179">
        <v>1364</v>
      </c>
      <c r="H213" s="227">
        <v>212</v>
      </c>
    </row>
    <row r="214" spans="1:8" x14ac:dyDescent="0.3">
      <c r="A214" s="179">
        <v>2019</v>
      </c>
      <c r="B214" s="179" t="s">
        <v>3097</v>
      </c>
      <c r="C214" s="179" t="s">
        <v>3031</v>
      </c>
      <c r="D214" s="179" t="s">
        <v>135</v>
      </c>
      <c r="E214" s="179" t="s">
        <v>3036</v>
      </c>
      <c r="F214" s="182">
        <v>11838</v>
      </c>
      <c r="G214" s="179">
        <v>7892</v>
      </c>
      <c r="H214" s="227">
        <v>213</v>
      </c>
    </row>
    <row r="215" spans="1:8" x14ac:dyDescent="0.3">
      <c r="A215" s="179">
        <v>2019</v>
      </c>
      <c r="B215" s="179" t="s">
        <v>3097</v>
      </c>
      <c r="C215" s="179" t="s">
        <v>3031</v>
      </c>
      <c r="D215" s="179" t="s">
        <v>135</v>
      </c>
      <c r="E215" s="179" t="s">
        <v>3036</v>
      </c>
      <c r="F215" s="182">
        <v>7030.5</v>
      </c>
      <c r="G215" s="179">
        <v>4687</v>
      </c>
      <c r="H215" s="227">
        <v>214</v>
      </c>
    </row>
    <row r="216" spans="1:8" x14ac:dyDescent="0.3">
      <c r="A216" s="179">
        <v>2019</v>
      </c>
      <c r="B216" s="179" t="s">
        <v>3097</v>
      </c>
      <c r="C216" s="179" t="s">
        <v>3031</v>
      </c>
      <c r="D216" s="179" t="s">
        <v>135</v>
      </c>
      <c r="E216" s="179" t="s">
        <v>3036</v>
      </c>
      <c r="F216" s="182">
        <v>11838</v>
      </c>
      <c r="G216" s="179">
        <v>7892</v>
      </c>
      <c r="H216" s="227">
        <v>215</v>
      </c>
    </row>
    <row r="217" spans="1:8" x14ac:dyDescent="0.3">
      <c r="A217" s="179">
        <v>2019</v>
      </c>
      <c r="B217" s="179" t="s">
        <v>3097</v>
      </c>
      <c r="C217" s="179" t="s">
        <v>3031</v>
      </c>
      <c r="D217" s="179" t="s">
        <v>135</v>
      </c>
      <c r="E217" s="179" t="s">
        <v>3036</v>
      </c>
      <c r="F217" s="182">
        <v>7030.5</v>
      </c>
      <c r="G217" s="179">
        <v>4687</v>
      </c>
      <c r="H217" s="227">
        <v>216</v>
      </c>
    </row>
    <row r="218" spans="1:8" x14ac:dyDescent="0.3">
      <c r="A218" s="179">
        <v>2019</v>
      </c>
      <c r="B218" s="179" t="s">
        <v>3097</v>
      </c>
      <c r="C218" s="179" t="s">
        <v>3048</v>
      </c>
      <c r="D218" s="179" t="s">
        <v>135</v>
      </c>
      <c r="E218" s="179" t="s">
        <v>3036</v>
      </c>
      <c r="F218" s="182">
        <v>2367</v>
      </c>
      <c r="G218" s="179">
        <v>1578</v>
      </c>
      <c r="H218" s="227">
        <v>217</v>
      </c>
    </row>
    <row r="219" spans="1:8" x14ac:dyDescent="0.3">
      <c r="A219" s="179">
        <v>2019</v>
      </c>
      <c r="B219" s="179" t="s">
        <v>3097</v>
      </c>
      <c r="C219" s="179" t="s">
        <v>3048</v>
      </c>
      <c r="D219" s="179" t="s">
        <v>135</v>
      </c>
      <c r="E219" s="179" t="s">
        <v>3036</v>
      </c>
      <c r="F219" s="182">
        <v>2367</v>
      </c>
      <c r="G219" s="179">
        <v>1578</v>
      </c>
      <c r="H219" s="227">
        <v>218</v>
      </c>
    </row>
    <row r="220" spans="1:8" x14ac:dyDescent="0.3">
      <c r="A220" s="179">
        <v>2019</v>
      </c>
      <c r="B220" s="179" t="s">
        <v>3097</v>
      </c>
      <c r="C220" s="179" t="s">
        <v>3031</v>
      </c>
      <c r="D220" s="179" t="s">
        <v>3042</v>
      </c>
      <c r="E220" s="179" t="s">
        <v>3043</v>
      </c>
      <c r="F220" s="182">
        <v>13428</v>
      </c>
      <c r="G220" s="179">
        <v>8952</v>
      </c>
      <c r="H220" s="227">
        <v>219</v>
      </c>
    </row>
    <row r="221" spans="1:8" x14ac:dyDescent="0.3">
      <c r="A221" s="179">
        <v>2019</v>
      </c>
      <c r="B221" s="179" t="s">
        <v>3097</v>
      </c>
      <c r="C221" s="179" t="s">
        <v>3031</v>
      </c>
      <c r="D221" s="179" t="s">
        <v>3042</v>
      </c>
      <c r="E221" s="179" t="s">
        <v>3043</v>
      </c>
      <c r="F221" s="182">
        <v>13428</v>
      </c>
      <c r="G221" s="179">
        <v>8952</v>
      </c>
      <c r="H221" s="227">
        <v>220</v>
      </c>
    </row>
    <row r="222" spans="1:8" x14ac:dyDescent="0.3">
      <c r="A222" s="179">
        <v>2019</v>
      </c>
      <c r="B222" s="179" t="s">
        <v>3097</v>
      </c>
      <c r="C222" s="179" t="s">
        <v>3048</v>
      </c>
      <c r="D222" s="179" t="s">
        <v>3042</v>
      </c>
      <c r="E222" s="179" t="s">
        <v>3043</v>
      </c>
      <c r="F222" s="182">
        <v>2367</v>
      </c>
      <c r="G222" s="179">
        <v>1578</v>
      </c>
      <c r="H222" s="227">
        <v>221</v>
      </c>
    </row>
    <row r="223" spans="1:8" x14ac:dyDescent="0.3">
      <c r="A223" s="179">
        <v>2019</v>
      </c>
      <c r="B223" s="179" t="s">
        <v>3097</v>
      </c>
      <c r="C223" s="179" t="s">
        <v>3048</v>
      </c>
      <c r="D223" s="179" t="s">
        <v>3042</v>
      </c>
      <c r="E223" s="179" t="s">
        <v>3043</v>
      </c>
      <c r="F223" s="182">
        <v>2367</v>
      </c>
      <c r="G223" s="179">
        <v>1578</v>
      </c>
      <c r="H223" s="227">
        <v>222</v>
      </c>
    </row>
    <row r="224" spans="1:8" x14ac:dyDescent="0.3">
      <c r="A224" s="179">
        <v>2019</v>
      </c>
      <c r="B224" s="179" t="s">
        <v>3097</v>
      </c>
      <c r="C224" s="179" t="s">
        <v>3039</v>
      </c>
      <c r="D224" s="179" t="s">
        <v>3042</v>
      </c>
      <c r="E224" s="179" t="s">
        <v>3043</v>
      </c>
      <c r="F224" s="182">
        <v>8793</v>
      </c>
      <c r="G224" s="179">
        <v>5862</v>
      </c>
      <c r="H224" s="227">
        <v>223</v>
      </c>
    </row>
    <row r="225" spans="1:8" x14ac:dyDescent="0.3">
      <c r="A225" s="179">
        <v>2019</v>
      </c>
      <c r="B225" s="179" t="s">
        <v>3097</v>
      </c>
      <c r="C225" s="179" t="s">
        <v>3039</v>
      </c>
      <c r="D225" s="179" t="s">
        <v>3042</v>
      </c>
      <c r="E225" s="179" t="s">
        <v>3043</v>
      </c>
      <c r="F225" s="182">
        <v>11122.5</v>
      </c>
      <c r="G225" s="179">
        <v>7415</v>
      </c>
      <c r="H225" s="227">
        <v>224</v>
      </c>
    </row>
    <row r="226" spans="1:8" x14ac:dyDescent="0.3">
      <c r="A226" s="179">
        <v>2019</v>
      </c>
      <c r="B226" s="179" t="s">
        <v>3097</v>
      </c>
      <c r="C226" s="179" t="s">
        <v>3039</v>
      </c>
      <c r="D226" s="179" t="s">
        <v>3042</v>
      </c>
      <c r="E226" s="179" t="s">
        <v>3043</v>
      </c>
      <c r="F226" s="182">
        <v>14619</v>
      </c>
      <c r="G226" s="179">
        <v>9746</v>
      </c>
      <c r="H226" s="227">
        <v>225</v>
      </c>
    </row>
    <row r="227" spans="1:8" x14ac:dyDescent="0.3">
      <c r="A227" s="179">
        <v>2019</v>
      </c>
      <c r="B227" s="179" t="s">
        <v>3097</v>
      </c>
      <c r="C227" s="179" t="s">
        <v>3039</v>
      </c>
      <c r="D227" s="179" t="s">
        <v>3042</v>
      </c>
      <c r="E227" s="179" t="s">
        <v>3043</v>
      </c>
      <c r="F227" s="182">
        <v>8793</v>
      </c>
      <c r="G227" s="179">
        <v>5862</v>
      </c>
      <c r="H227" s="227">
        <v>226</v>
      </c>
    </row>
    <row r="228" spans="1:8" x14ac:dyDescent="0.3">
      <c r="A228" s="179">
        <v>2019</v>
      </c>
      <c r="B228" s="179" t="s">
        <v>3097</v>
      </c>
      <c r="C228" s="179" t="s">
        <v>3039</v>
      </c>
      <c r="D228" s="179" t="s">
        <v>3042</v>
      </c>
      <c r="E228" s="179" t="s">
        <v>3043</v>
      </c>
      <c r="F228" s="182">
        <v>11122.5</v>
      </c>
      <c r="G228" s="179">
        <v>7415</v>
      </c>
      <c r="H228" s="227">
        <v>227</v>
      </c>
    </row>
    <row r="229" spans="1:8" x14ac:dyDescent="0.3">
      <c r="A229" s="179">
        <v>2019</v>
      </c>
      <c r="B229" s="179" t="s">
        <v>3097</v>
      </c>
      <c r="C229" s="179" t="s">
        <v>3039</v>
      </c>
      <c r="D229" s="179" t="s">
        <v>3042</v>
      </c>
      <c r="E229" s="179" t="s">
        <v>3043</v>
      </c>
      <c r="F229" s="182">
        <v>14619</v>
      </c>
      <c r="G229" s="179">
        <v>9746</v>
      </c>
      <c r="H229" s="227">
        <v>228</v>
      </c>
    </row>
    <row r="230" spans="1:8" x14ac:dyDescent="0.3">
      <c r="A230" s="179">
        <v>2019</v>
      </c>
      <c r="B230" s="179" t="s">
        <v>3097</v>
      </c>
      <c r="C230" s="179" t="s">
        <v>3031</v>
      </c>
      <c r="D230" s="179" t="s">
        <v>3049</v>
      </c>
      <c r="E230" s="179" t="s">
        <v>3050</v>
      </c>
      <c r="F230" s="182">
        <v>11838</v>
      </c>
      <c r="G230" s="179">
        <v>7892</v>
      </c>
      <c r="H230" s="227">
        <v>229</v>
      </c>
    </row>
    <row r="231" spans="1:8" x14ac:dyDescent="0.3">
      <c r="A231" s="179">
        <v>2019</v>
      </c>
      <c r="B231" s="179" t="s">
        <v>3097</v>
      </c>
      <c r="C231" s="179" t="s">
        <v>3031</v>
      </c>
      <c r="D231" s="179" t="s">
        <v>3049</v>
      </c>
      <c r="E231" s="179" t="s">
        <v>3050</v>
      </c>
      <c r="F231" s="182">
        <v>11979</v>
      </c>
      <c r="G231" s="179">
        <v>7986</v>
      </c>
      <c r="H231" s="227">
        <v>230</v>
      </c>
    </row>
    <row r="232" spans="1:8" x14ac:dyDescent="0.3">
      <c r="A232" s="179">
        <v>2019</v>
      </c>
      <c r="B232" s="179" t="s">
        <v>3097</v>
      </c>
      <c r="C232" s="179" t="s">
        <v>3031</v>
      </c>
      <c r="D232" s="179" t="s">
        <v>3049</v>
      </c>
      <c r="E232" s="179" t="s">
        <v>3050</v>
      </c>
      <c r="F232" s="182">
        <v>11838</v>
      </c>
      <c r="G232" s="179">
        <v>7892</v>
      </c>
      <c r="H232" s="227">
        <v>231</v>
      </c>
    </row>
    <row r="233" spans="1:8" x14ac:dyDescent="0.3">
      <c r="A233" s="179">
        <v>2019</v>
      </c>
      <c r="B233" s="179" t="s">
        <v>3097</v>
      </c>
      <c r="C233" s="179" t="s">
        <v>3031</v>
      </c>
      <c r="D233" s="179" t="s">
        <v>3049</v>
      </c>
      <c r="E233" s="179" t="s">
        <v>3050</v>
      </c>
      <c r="F233" s="182">
        <v>11979</v>
      </c>
      <c r="G233" s="179">
        <v>7986</v>
      </c>
      <c r="H233" s="227">
        <v>232</v>
      </c>
    </row>
    <row r="234" spans="1:8" x14ac:dyDescent="0.3">
      <c r="A234" s="179">
        <v>2019</v>
      </c>
      <c r="B234" s="179" t="s">
        <v>3097</v>
      </c>
      <c r="C234" s="179" t="s">
        <v>3027</v>
      </c>
      <c r="D234" s="179" t="s">
        <v>133</v>
      </c>
      <c r="E234" s="179" t="s">
        <v>3036</v>
      </c>
      <c r="F234" s="182">
        <v>2046</v>
      </c>
      <c r="G234" s="179">
        <v>1364</v>
      </c>
      <c r="H234" s="227">
        <v>233</v>
      </c>
    </row>
    <row r="235" spans="1:8" x14ac:dyDescent="0.3">
      <c r="A235" s="179">
        <v>2019</v>
      </c>
      <c r="B235" s="179" t="s">
        <v>3097</v>
      </c>
      <c r="C235" s="179" t="s">
        <v>3027</v>
      </c>
      <c r="D235" s="179" t="s">
        <v>133</v>
      </c>
      <c r="E235" s="179" t="s">
        <v>3036</v>
      </c>
      <c r="F235" s="182">
        <v>2046</v>
      </c>
      <c r="G235" s="179">
        <v>1364</v>
      </c>
      <c r="H235" s="227">
        <v>234</v>
      </c>
    </row>
    <row r="236" spans="1:8" x14ac:dyDescent="0.3">
      <c r="A236" s="179">
        <v>2019</v>
      </c>
      <c r="B236" s="179" t="s">
        <v>3097</v>
      </c>
      <c r="C236" s="179" t="s">
        <v>3031</v>
      </c>
      <c r="D236" s="179" t="s">
        <v>133</v>
      </c>
      <c r="E236" s="179" t="s">
        <v>3036</v>
      </c>
      <c r="F236" s="182">
        <v>7030.5</v>
      </c>
      <c r="G236" s="179">
        <v>4687</v>
      </c>
      <c r="H236" s="227">
        <v>235</v>
      </c>
    </row>
    <row r="237" spans="1:8" x14ac:dyDescent="0.3">
      <c r="A237" s="179">
        <v>2019</v>
      </c>
      <c r="B237" s="179" t="s">
        <v>3097</v>
      </c>
      <c r="C237" s="179" t="s">
        <v>3031</v>
      </c>
      <c r="D237" s="179" t="s">
        <v>133</v>
      </c>
      <c r="E237" s="179" t="s">
        <v>3036</v>
      </c>
      <c r="F237" s="182">
        <v>7030.5</v>
      </c>
      <c r="G237" s="179">
        <v>4687</v>
      </c>
      <c r="H237" s="227">
        <v>236</v>
      </c>
    </row>
    <row r="238" spans="1:8" x14ac:dyDescent="0.3">
      <c r="A238" s="179">
        <v>2019</v>
      </c>
      <c r="B238" s="179" t="s">
        <v>836</v>
      </c>
      <c r="C238" s="179" t="s">
        <v>3027</v>
      </c>
      <c r="D238" s="179" t="s">
        <v>134</v>
      </c>
      <c r="E238" s="179" t="s">
        <v>3028</v>
      </c>
      <c r="F238" s="182">
        <v>747</v>
      </c>
      <c r="G238" s="179">
        <v>498</v>
      </c>
      <c r="H238" s="227">
        <v>237</v>
      </c>
    </row>
    <row r="239" spans="1:8" x14ac:dyDescent="0.3">
      <c r="A239" s="179">
        <v>2019</v>
      </c>
      <c r="B239" s="179" t="s">
        <v>836</v>
      </c>
      <c r="C239" s="179" t="s">
        <v>3027</v>
      </c>
      <c r="D239" s="179" t="s">
        <v>134</v>
      </c>
      <c r="E239" s="179" t="s">
        <v>3028</v>
      </c>
      <c r="F239" s="182">
        <v>747</v>
      </c>
      <c r="G239" s="179">
        <v>498</v>
      </c>
      <c r="H239" s="227">
        <v>238</v>
      </c>
    </row>
    <row r="240" spans="1:8" x14ac:dyDescent="0.3">
      <c r="A240" s="179">
        <v>2019</v>
      </c>
      <c r="B240" s="179" t="s">
        <v>836</v>
      </c>
      <c r="C240" s="179" t="s">
        <v>3048</v>
      </c>
      <c r="D240" s="179" t="s">
        <v>134</v>
      </c>
      <c r="E240" s="179" t="s">
        <v>3028</v>
      </c>
      <c r="F240" s="182">
        <v>7342.5</v>
      </c>
      <c r="G240" s="179">
        <v>4895</v>
      </c>
      <c r="H240" s="227">
        <v>239</v>
      </c>
    </row>
    <row r="241" spans="1:8" x14ac:dyDescent="0.3">
      <c r="A241" s="179">
        <v>2019</v>
      </c>
      <c r="B241" s="179" t="s">
        <v>836</v>
      </c>
      <c r="C241" s="179" t="s">
        <v>3048</v>
      </c>
      <c r="D241" s="179" t="s">
        <v>134</v>
      </c>
      <c r="E241" s="179" t="s">
        <v>3028</v>
      </c>
      <c r="F241" s="182">
        <v>7342.5</v>
      </c>
      <c r="G241" s="179">
        <v>4895</v>
      </c>
      <c r="H241" s="227">
        <v>240</v>
      </c>
    </row>
    <row r="242" spans="1:8" x14ac:dyDescent="0.3">
      <c r="A242" s="179">
        <v>2019</v>
      </c>
      <c r="B242" s="179" t="s">
        <v>836</v>
      </c>
      <c r="C242" s="179" t="s">
        <v>3031</v>
      </c>
      <c r="D242" s="179" t="s">
        <v>135</v>
      </c>
      <c r="E242" s="179" t="s">
        <v>3036</v>
      </c>
      <c r="F242" s="182">
        <v>6880.5</v>
      </c>
      <c r="G242" s="179">
        <v>4587</v>
      </c>
      <c r="H242" s="227">
        <v>241</v>
      </c>
    </row>
    <row r="243" spans="1:8" x14ac:dyDescent="0.3">
      <c r="A243" s="179">
        <v>2019</v>
      </c>
      <c r="B243" s="179" t="s">
        <v>836</v>
      </c>
      <c r="C243" s="179" t="s">
        <v>3031</v>
      </c>
      <c r="D243" s="179" t="s">
        <v>135</v>
      </c>
      <c r="E243" s="179" t="s">
        <v>3036</v>
      </c>
      <c r="F243" s="182">
        <v>6880.5</v>
      </c>
      <c r="G243" s="179">
        <v>4587</v>
      </c>
      <c r="H243" s="227">
        <v>242</v>
      </c>
    </row>
    <row r="244" spans="1:8" x14ac:dyDescent="0.3">
      <c r="A244" s="179">
        <v>2019</v>
      </c>
      <c r="B244" s="179" t="s">
        <v>836</v>
      </c>
      <c r="C244" s="179" t="s">
        <v>3048</v>
      </c>
      <c r="D244" s="179" t="s">
        <v>135</v>
      </c>
      <c r="E244" s="179" t="s">
        <v>3036</v>
      </c>
      <c r="F244" s="182">
        <v>7344</v>
      </c>
      <c r="G244" s="179">
        <v>4896</v>
      </c>
      <c r="H244" s="227">
        <v>243</v>
      </c>
    </row>
    <row r="245" spans="1:8" x14ac:dyDescent="0.3">
      <c r="A245" s="179">
        <v>2019</v>
      </c>
      <c r="B245" s="179" t="s">
        <v>836</v>
      </c>
      <c r="C245" s="179" t="s">
        <v>3048</v>
      </c>
      <c r="D245" s="179" t="s">
        <v>135</v>
      </c>
      <c r="E245" s="179" t="s">
        <v>3036</v>
      </c>
      <c r="F245" s="182">
        <v>7344</v>
      </c>
      <c r="G245" s="179">
        <v>4896</v>
      </c>
      <c r="H245" s="227">
        <v>244</v>
      </c>
    </row>
    <row r="246" spans="1:8" x14ac:dyDescent="0.3">
      <c r="A246" s="179">
        <v>2019</v>
      </c>
      <c r="B246" s="179" t="s">
        <v>836</v>
      </c>
      <c r="C246" s="179" t="s">
        <v>3031</v>
      </c>
      <c r="D246" s="179" t="s">
        <v>3042</v>
      </c>
      <c r="E246" s="179" t="s">
        <v>3043</v>
      </c>
      <c r="F246" s="182">
        <v>5380.5</v>
      </c>
      <c r="G246" s="179">
        <v>3587</v>
      </c>
      <c r="H246" s="227">
        <v>245</v>
      </c>
    </row>
    <row r="247" spans="1:8" x14ac:dyDescent="0.3">
      <c r="A247" s="179">
        <v>2019</v>
      </c>
      <c r="B247" s="179" t="s">
        <v>836</v>
      </c>
      <c r="C247" s="179" t="s">
        <v>3031</v>
      </c>
      <c r="D247" s="179" t="s">
        <v>3042</v>
      </c>
      <c r="E247" s="179" t="s">
        <v>3043</v>
      </c>
      <c r="F247" s="182">
        <v>11838</v>
      </c>
      <c r="G247" s="179">
        <v>7892</v>
      </c>
      <c r="H247" s="227">
        <v>246</v>
      </c>
    </row>
    <row r="248" spans="1:8" x14ac:dyDescent="0.3">
      <c r="A248" s="179">
        <v>2019</v>
      </c>
      <c r="B248" s="179" t="s">
        <v>836</v>
      </c>
      <c r="C248" s="179" t="s">
        <v>3031</v>
      </c>
      <c r="D248" s="179" t="s">
        <v>3042</v>
      </c>
      <c r="E248" s="179" t="s">
        <v>3043</v>
      </c>
      <c r="F248" s="182">
        <v>5380.5</v>
      </c>
      <c r="G248" s="179">
        <v>3587</v>
      </c>
      <c r="H248" s="227">
        <v>247</v>
      </c>
    </row>
    <row r="249" spans="1:8" x14ac:dyDescent="0.3">
      <c r="A249" s="179">
        <v>2019</v>
      </c>
      <c r="B249" s="179" t="s">
        <v>836</v>
      </c>
      <c r="C249" s="179" t="s">
        <v>3031</v>
      </c>
      <c r="D249" s="179" t="s">
        <v>3042</v>
      </c>
      <c r="E249" s="179" t="s">
        <v>3043</v>
      </c>
      <c r="F249" s="182">
        <v>11838</v>
      </c>
      <c r="G249" s="179">
        <v>7892</v>
      </c>
      <c r="H249" s="227">
        <v>248</v>
      </c>
    </row>
    <row r="250" spans="1:8" x14ac:dyDescent="0.3">
      <c r="A250" s="179">
        <v>2019</v>
      </c>
      <c r="B250" s="179" t="s">
        <v>836</v>
      </c>
      <c r="C250" s="179" t="s">
        <v>3031</v>
      </c>
      <c r="D250" s="179" t="s">
        <v>3049</v>
      </c>
      <c r="E250" s="179" t="s">
        <v>3050</v>
      </c>
      <c r="F250" s="182">
        <v>6880.5</v>
      </c>
      <c r="G250" s="179">
        <v>4587</v>
      </c>
      <c r="H250" s="227">
        <v>249</v>
      </c>
    </row>
    <row r="251" spans="1:8" x14ac:dyDescent="0.3">
      <c r="A251" s="179">
        <v>2019</v>
      </c>
      <c r="B251" s="179" t="s">
        <v>836</v>
      </c>
      <c r="C251" s="179" t="s">
        <v>3031</v>
      </c>
      <c r="D251" s="179" t="s">
        <v>3049</v>
      </c>
      <c r="E251" s="179" t="s">
        <v>3050</v>
      </c>
      <c r="F251" s="182">
        <v>7318.5</v>
      </c>
      <c r="G251" s="179">
        <v>4879</v>
      </c>
      <c r="H251" s="227">
        <v>250</v>
      </c>
    </row>
    <row r="252" spans="1:8" x14ac:dyDescent="0.3">
      <c r="A252" s="179">
        <v>2019</v>
      </c>
      <c r="B252" s="179" t="s">
        <v>836</v>
      </c>
      <c r="C252" s="179" t="s">
        <v>3031</v>
      </c>
      <c r="D252" s="179" t="s">
        <v>3049</v>
      </c>
      <c r="E252" s="179" t="s">
        <v>3050</v>
      </c>
      <c r="F252" s="182">
        <v>6880.5</v>
      </c>
      <c r="G252" s="179">
        <v>4587</v>
      </c>
      <c r="H252" s="227">
        <v>251</v>
      </c>
    </row>
    <row r="253" spans="1:8" x14ac:dyDescent="0.3">
      <c r="A253" s="179">
        <v>2019</v>
      </c>
      <c r="B253" s="179" t="s">
        <v>836</v>
      </c>
      <c r="C253" s="179" t="s">
        <v>3031</v>
      </c>
      <c r="D253" s="179" t="s">
        <v>3049</v>
      </c>
      <c r="E253" s="179" t="s">
        <v>3050</v>
      </c>
      <c r="F253" s="182">
        <v>7318.5</v>
      </c>
      <c r="G253" s="179">
        <v>4879</v>
      </c>
      <c r="H253" s="227">
        <v>252</v>
      </c>
    </row>
    <row r="254" spans="1:8" x14ac:dyDescent="0.3">
      <c r="A254" s="179">
        <v>2019</v>
      </c>
      <c r="B254" s="179" t="s">
        <v>836</v>
      </c>
      <c r="C254" s="179" t="s">
        <v>3048</v>
      </c>
      <c r="D254" s="179" t="s">
        <v>3049</v>
      </c>
      <c r="E254" s="179" t="s">
        <v>3050</v>
      </c>
      <c r="F254" s="182">
        <v>7344</v>
      </c>
      <c r="G254" s="179">
        <v>4896</v>
      </c>
      <c r="H254" s="227">
        <v>253</v>
      </c>
    </row>
    <row r="255" spans="1:8" x14ac:dyDescent="0.3">
      <c r="A255" s="179">
        <v>2019</v>
      </c>
      <c r="B255" s="179" t="s">
        <v>836</v>
      </c>
      <c r="C255" s="179" t="s">
        <v>3048</v>
      </c>
      <c r="D255" s="179" t="s">
        <v>3049</v>
      </c>
      <c r="E255" s="179" t="s">
        <v>3050</v>
      </c>
      <c r="F255" s="182">
        <v>7344</v>
      </c>
      <c r="G255" s="179">
        <v>4896</v>
      </c>
      <c r="H255" s="227">
        <v>254</v>
      </c>
    </row>
    <row r="256" spans="1:8" x14ac:dyDescent="0.3">
      <c r="A256" s="179">
        <v>2019</v>
      </c>
      <c r="B256" s="179" t="s">
        <v>836</v>
      </c>
      <c r="C256" s="179" t="s">
        <v>3031</v>
      </c>
      <c r="D256" s="179" t="s">
        <v>133</v>
      </c>
      <c r="E256" s="179" t="s">
        <v>3036</v>
      </c>
      <c r="F256" s="182">
        <v>9486</v>
      </c>
      <c r="G256" s="179">
        <v>6324</v>
      </c>
      <c r="H256" s="227">
        <v>255</v>
      </c>
    </row>
    <row r="257" spans="1:8" x14ac:dyDescent="0.3">
      <c r="A257" s="179">
        <v>2019</v>
      </c>
      <c r="B257" s="179" t="s">
        <v>836</v>
      </c>
      <c r="C257" s="179" t="s">
        <v>3031</v>
      </c>
      <c r="D257" s="179" t="s">
        <v>133</v>
      </c>
      <c r="E257" s="179" t="s">
        <v>3036</v>
      </c>
      <c r="F257" s="182">
        <v>9486</v>
      </c>
      <c r="G257" s="179">
        <v>6324</v>
      </c>
      <c r="H257" s="227">
        <v>256</v>
      </c>
    </row>
    <row r="258" spans="1:8" x14ac:dyDescent="0.3">
      <c r="A258" s="179">
        <v>2019</v>
      </c>
      <c r="B258" s="179" t="s">
        <v>836</v>
      </c>
      <c r="C258" s="179" t="s">
        <v>3039</v>
      </c>
      <c r="D258" s="179" t="s">
        <v>133</v>
      </c>
      <c r="E258" s="179" t="s">
        <v>3036</v>
      </c>
      <c r="F258" s="182">
        <v>6880.5</v>
      </c>
      <c r="G258" s="179">
        <v>4587</v>
      </c>
      <c r="H258" s="227">
        <v>257</v>
      </c>
    </row>
    <row r="259" spans="1:8" x14ac:dyDescent="0.3">
      <c r="A259" s="179">
        <v>2019</v>
      </c>
      <c r="B259" s="179" t="s">
        <v>836</v>
      </c>
      <c r="C259" s="179" t="s">
        <v>3039</v>
      </c>
      <c r="D259" s="179" t="s">
        <v>133</v>
      </c>
      <c r="E259" s="179" t="s">
        <v>3036</v>
      </c>
      <c r="F259" s="182">
        <v>6880.5</v>
      </c>
      <c r="G259" s="179">
        <v>4587</v>
      </c>
      <c r="H259" s="227">
        <v>258</v>
      </c>
    </row>
    <row r="260" spans="1:8" x14ac:dyDescent="0.3">
      <c r="A260" s="179">
        <v>2019</v>
      </c>
      <c r="B260" s="179" t="s">
        <v>3150</v>
      </c>
      <c r="C260" s="179" t="s">
        <v>3031</v>
      </c>
      <c r="D260" s="179" t="s">
        <v>134</v>
      </c>
      <c r="E260" s="179" t="s">
        <v>3028</v>
      </c>
      <c r="F260" s="182">
        <v>4666</v>
      </c>
      <c r="G260" s="179">
        <v>5623</v>
      </c>
      <c r="H260" s="227">
        <v>259</v>
      </c>
    </row>
    <row r="261" spans="1:8" x14ac:dyDescent="0.3">
      <c r="A261" s="179">
        <v>2019</v>
      </c>
      <c r="B261" s="179" t="s">
        <v>3150</v>
      </c>
      <c r="C261" s="179" t="s">
        <v>3031</v>
      </c>
      <c r="D261" s="179" t="s">
        <v>134</v>
      </c>
      <c r="E261" s="179" t="s">
        <v>3028</v>
      </c>
      <c r="F261" s="182">
        <v>10992</v>
      </c>
      <c r="G261" s="179">
        <v>7328</v>
      </c>
      <c r="H261" s="227">
        <v>260</v>
      </c>
    </row>
    <row r="262" spans="1:8" x14ac:dyDescent="0.3">
      <c r="A262" s="179">
        <v>2019</v>
      </c>
      <c r="B262" s="179" t="s">
        <v>3150</v>
      </c>
      <c r="C262" s="179" t="s">
        <v>3031</v>
      </c>
      <c r="D262" s="179" t="s">
        <v>134</v>
      </c>
      <c r="E262" s="179" t="s">
        <v>3028</v>
      </c>
      <c r="F262" s="182">
        <v>4666</v>
      </c>
      <c r="G262" s="179">
        <v>5623</v>
      </c>
      <c r="H262" s="227">
        <v>261</v>
      </c>
    </row>
    <row r="263" spans="1:8" x14ac:dyDescent="0.3">
      <c r="A263" s="179">
        <v>2019</v>
      </c>
      <c r="B263" s="179" t="s">
        <v>3150</v>
      </c>
      <c r="C263" s="179" t="s">
        <v>3031</v>
      </c>
      <c r="D263" s="179" t="s">
        <v>134</v>
      </c>
      <c r="E263" s="179" t="s">
        <v>3028</v>
      </c>
      <c r="F263" s="182">
        <v>10992</v>
      </c>
      <c r="G263" s="179">
        <v>7328</v>
      </c>
      <c r="H263" s="227">
        <v>262</v>
      </c>
    </row>
    <row r="264" spans="1:8" x14ac:dyDescent="0.3">
      <c r="A264" s="179">
        <v>2019</v>
      </c>
      <c r="B264" s="179" t="s">
        <v>3150</v>
      </c>
      <c r="C264" s="179" t="s">
        <v>3027</v>
      </c>
      <c r="D264" s="179" t="s">
        <v>135</v>
      </c>
      <c r="E264" s="179" t="s">
        <v>3036</v>
      </c>
      <c r="F264" s="182">
        <v>3897</v>
      </c>
      <c r="G264" s="179">
        <v>2598</v>
      </c>
      <c r="H264" s="227">
        <v>263</v>
      </c>
    </row>
    <row r="265" spans="1:8" x14ac:dyDescent="0.3">
      <c r="A265" s="179">
        <v>2019</v>
      </c>
      <c r="B265" s="179" t="s">
        <v>3150</v>
      </c>
      <c r="C265" s="179" t="s">
        <v>3027</v>
      </c>
      <c r="D265" s="179" t="s">
        <v>135</v>
      </c>
      <c r="E265" s="179" t="s">
        <v>3036</v>
      </c>
      <c r="F265" s="182">
        <v>3897</v>
      </c>
      <c r="G265" s="179">
        <v>2598</v>
      </c>
      <c r="H265" s="227">
        <v>264</v>
      </c>
    </row>
    <row r="266" spans="1:8" x14ac:dyDescent="0.3">
      <c r="A266" s="179">
        <v>2019</v>
      </c>
      <c r="B266" s="179" t="s">
        <v>3150</v>
      </c>
      <c r="C266" s="179" t="s">
        <v>3031</v>
      </c>
      <c r="D266" s="179" t="s">
        <v>135</v>
      </c>
      <c r="E266" s="179" t="s">
        <v>3036</v>
      </c>
      <c r="F266" s="182">
        <v>4666</v>
      </c>
      <c r="G266" s="179">
        <v>5623</v>
      </c>
      <c r="H266" s="227">
        <v>265</v>
      </c>
    </row>
    <row r="267" spans="1:8" x14ac:dyDescent="0.3">
      <c r="A267" s="179">
        <v>2019</v>
      </c>
      <c r="B267" s="179" t="s">
        <v>3150</v>
      </c>
      <c r="C267" s="179" t="s">
        <v>3031</v>
      </c>
      <c r="D267" s="179" t="s">
        <v>135</v>
      </c>
      <c r="E267" s="179" t="s">
        <v>3036</v>
      </c>
      <c r="F267" s="182">
        <v>4666</v>
      </c>
      <c r="G267" s="179">
        <v>5623</v>
      </c>
      <c r="H267" s="227">
        <v>266</v>
      </c>
    </row>
    <row r="268" spans="1:8" x14ac:dyDescent="0.3">
      <c r="A268" s="179">
        <v>2019</v>
      </c>
      <c r="B268" s="179" t="s">
        <v>3150</v>
      </c>
      <c r="C268" s="179" t="s">
        <v>3027</v>
      </c>
      <c r="D268" s="179" t="s">
        <v>3042</v>
      </c>
      <c r="E268" s="179" t="s">
        <v>3043</v>
      </c>
      <c r="F268" s="182">
        <v>747</v>
      </c>
      <c r="G268" s="179">
        <v>498</v>
      </c>
      <c r="H268" s="227">
        <v>267</v>
      </c>
    </row>
    <row r="269" spans="1:8" x14ac:dyDescent="0.3">
      <c r="A269" s="179">
        <v>2019</v>
      </c>
      <c r="B269" s="179" t="s">
        <v>3150</v>
      </c>
      <c r="C269" s="179" t="s">
        <v>3027</v>
      </c>
      <c r="D269" s="179" t="s">
        <v>3042</v>
      </c>
      <c r="E269" s="179" t="s">
        <v>3043</v>
      </c>
      <c r="F269" s="182">
        <v>747</v>
      </c>
      <c r="G269" s="179">
        <v>498</v>
      </c>
      <c r="H269" s="227">
        <v>268</v>
      </c>
    </row>
    <row r="270" spans="1:8" x14ac:dyDescent="0.3">
      <c r="A270" s="179">
        <v>2019</v>
      </c>
      <c r="B270" s="179" t="s">
        <v>3150</v>
      </c>
      <c r="C270" s="179" t="s">
        <v>3039</v>
      </c>
      <c r="D270" s="179" t="s">
        <v>3042</v>
      </c>
      <c r="E270" s="179" t="s">
        <v>3043</v>
      </c>
      <c r="F270" s="182">
        <v>6880.5</v>
      </c>
      <c r="G270" s="179">
        <v>4587</v>
      </c>
      <c r="H270" s="227">
        <v>269</v>
      </c>
    </row>
    <row r="271" spans="1:8" x14ac:dyDescent="0.3">
      <c r="A271" s="179">
        <v>2019</v>
      </c>
      <c r="B271" s="179" t="s">
        <v>3150</v>
      </c>
      <c r="C271" s="179" t="s">
        <v>3039</v>
      </c>
      <c r="D271" s="179" t="s">
        <v>3042</v>
      </c>
      <c r="E271" s="179" t="s">
        <v>3043</v>
      </c>
      <c r="F271" s="182">
        <v>6880.5</v>
      </c>
      <c r="G271" s="179">
        <v>4587</v>
      </c>
      <c r="H271" s="227">
        <v>270</v>
      </c>
    </row>
    <row r="272" spans="1:8" x14ac:dyDescent="0.3">
      <c r="A272" s="179">
        <v>2019</v>
      </c>
      <c r="B272" s="179" t="s">
        <v>3150</v>
      </c>
      <c r="C272" s="179" t="s">
        <v>3027</v>
      </c>
      <c r="D272" s="179" t="s">
        <v>3049</v>
      </c>
      <c r="E272" s="179" t="s">
        <v>3050</v>
      </c>
      <c r="F272" s="182">
        <v>3897</v>
      </c>
      <c r="G272" s="179">
        <v>2598</v>
      </c>
      <c r="H272" s="227">
        <v>271</v>
      </c>
    </row>
    <row r="273" spans="1:8" x14ac:dyDescent="0.3">
      <c r="A273" s="179">
        <v>2019</v>
      </c>
      <c r="B273" s="179" t="s">
        <v>3150</v>
      </c>
      <c r="C273" s="179" t="s">
        <v>3027</v>
      </c>
      <c r="D273" s="179" t="s">
        <v>3049</v>
      </c>
      <c r="E273" s="179" t="s">
        <v>3050</v>
      </c>
      <c r="F273" s="182">
        <v>3897</v>
      </c>
      <c r="G273" s="179">
        <v>2598</v>
      </c>
      <c r="H273" s="227">
        <v>272</v>
      </c>
    </row>
    <row r="274" spans="1:8" x14ac:dyDescent="0.3">
      <c r="A274" s="179">
        <v>2019</v>
      </c>
      <c r="B274" s="179" t="s">
        <v>3150</v>
      </c>
      <c r="C274" s="179" t="s">
        <v>3048</v>
      </c>
      <c r="D274" s="179" t="s">
        <v>3049</v>
      </c>
      <c r="E274" s="179" t="s">
        <v>3050</v>
      </c>
      <c r="F274" s="182">
        <v>3084</v>
      </c>
      <c r="G274" s="179">
        <v>2056</v>
      </c>
      <c r="H274" s="227">
        <v>273</v>
      </c>
    </row>
    <row r="275" spans="1:8" x14ac:dyDescent="0.3">
      <c r="A275" s="179">
        <v>2019</v>
      </c>
      <c r="B275" s="179" t="s">
        <v>3150</v>
      </c>
      <c r="C275" s="179" t="s">
        <v>3048</v>
      </c>
      <c r="D275" s="179" t="s">
        <v>3049</v>
      </c>
      <c r="E275" s="179" t="s">
        <v>3050</v>
      </c>
      <c r="F275" s="182">
        <v>3084</v>
      </c>
      <c r="G275" s="179">
        <v>2056</v>
      </c>
      <c r="H275" s="227">
        <v>274</v>
      </c>
    </row>
    <row r="276" spans="1:8" x14ac:dyDescent="0.3">
      <c r="A276" s="179">
        <v>2019</v>
      </c>
      <c r="B276" s="179" t="s">
        <v>3150</v>
      </c>
      <c r="C276" s="179" t="s">
        <v>3031</v>
      </c>
      <c r="D276" s="179" t="s">
        <v>133</v>
      </c>
      <c r="E276" s="179" t="s">
        <v>3036</v>
      </c>
      <c r="F276" s="182">
        <v>13231.5</v>
      </c>
      <c r="G276" s="179">
        <v>8821</v>
      </c>
      <c r="H276" s="227">
        <v>275</v>
      </c>
    </row>
    <row r="277" spans="1:8" x14ac:dyDescent="0.3">
      <c r="A277" s="179">
        <v>2019</v>
      </c>
      <c r="B277" s="179" t="s">
        <v>3150</v>
      </c>
      <c r="C277" s="179" t="s">
        <v>3031</v>
      </c>
      <c r="D277" s="179" t="s">
        <v>133</v>
      </c>
      <c r="E277" s="179" t="s">
        <v>3036</v>
      </c>
      <c r="F277" s="182">
        <v>13231.5</v>
      </c>
      <c r="G277" s="179">
        <v>8821</v>
      </c>
      <c r="H277" s="227">
        <v>276</v>
      </c>
    </row>
    <row r="278" spans="1:8" x14ac:dyDescent="0.3">
      <c r="A278" s="179">
        <v>2019</v>
      </c>
      <c r="B278" s="179" t="s">
        <v>3150</v>
      </c>
      <c r="C278" s="179" t="s">
        <v>3039</v>
      </c>
      <c r="D278" s="179" t="s">
        <v>133</v>
      </c>
      <c r="E278" s="179" t="s">
        <v>3036</v>
      </c>
      <c r="F278" s="182">
        <v>12370.5</v>
      </c>
      <c r="G278" s="179">
        <v>8247</v>
      </c>
      <c r="H278" s="227">
        <v>277</v>
      </c>
    </row>
    <row r="279" spans="1:8" x14ac:dyDescent="0.3">
      <c r="A279" s="179">
        <v>2019</v>
      </c>
      <c r="B279" s="179" t="s">
        <v>3150</v>
      </c>
      <c r="C279" s="179" t="s">
        <v>3039</v>
      </c>
      <c r="D279" s="179" t="s">
        <v>133</v>
      </c>
      <c r="E279" s="179" t="s">
        <v>3036</v>
      </c>
      <c r="F279" s="182">
        <v>12370.5</v>
      </c>
      <c r="G279" s="179">
        <v>8247</v>
      </c>
      <c r="H279" s="227">
        <v>278</v>
      </c>
    </row>
    <row r="280" spans="1:8" x14ac:dyDescent="0.3">
      <c r="A280" s="179">
        <v>2019</v>
      </c>
      <c r="B280" s="179" t="s">
        <v>3171</v>
      </c>
      <c r="C280" s="179" t="s">
        <v>3027</v>
      </c>
      <c r="D280" s="179" t="s">
        <v>134</v>
      </c>
      <c r="E280" s="179" t="s">
        <v>3028</v>
      </c>
      <c r="F280" s="182">
        <v>8832</v>
      </c>
      <c r="G280" s="179">
        <v>5888</v>
      </c>
      <c r="H280" s="227">
        <v>279</v>
      </c>
    </row>
    <row r="281" spans="1:8" x14ac:dyDescent="0.3">
      <c r="A281" s="179">
        <v>2019</v>
      </c>
      <c r="B281" s="179" t="s">
        <v>3171</v>
      </c>
      <c r="C281" s="179" t="s">
        <v>3027</v>
      </c>
      <c r="D281" s="179" t="s">
        <v>134</v>
      </c>
      <c r="E281" s="179" t="s">
        <v>3028</v>
      </c>
      <c r="F281" s="182">
        <v>8832</v>
      </c>
      <c r="G281" s="179">
        <v>5888</v>
      </c>
      <c r="H281" s="227">
        <v>280</v>
      </c>
    </row>
    <row r="282" spans="1:8" x14ac:dyDescent="0.3">
      <c r="A282" s="179">
        <v>2019</v>
      </c>
      <c r="B282" s="179" t="s">
        <v>3171</v>
      </c>
      <c r="C282" s="179" t="s">
        <v>3031</v>
      </c>
      <c r="D282" s="179" t="s">
        <v>134</v>
      </c>
      <c r="E282" s="179" t="s">
        <v>3028</v>
      </c>
      <c r="F282" s="182">
        <v>13413</v>
      </c>
      <c r="G282" s="179">
        <v>8942</v>
      </c>
      <c r="H282" s="227">
        <v>281</v>
      </c>
    </row>
    <row r="283" spans="1:8" x14ac:dyDescent="0.3">
      <c r="A283" s="179">
        <v>2019</v>
      </c>
      <c r="B283" s="179" t="s">
        <v>3171</v>
      </c>
      <c r="C283" s="179" t="s">
        <v>3031</v>
      </c>
      <c r="D283" s="179" t="s">
        <v>134</v>
      </c>
      <c r="E283" s="179" t="s">
        <v>3028</v>
      </c>
      <c r="F283" s="182">
        <v>13413</v>
      </c>
      <c r="G283" s="179">
        <v>8942</v>
      </c>
      <c r="H283" s="227">
        <v>282</v>
      </c>
    </row>
    <row r="284" spans="1:8" x14ac:dyDescent="0.3">
      <c r="A284" s="179">
        <v>2019</v>
      </c>
      <c r="B284" s="179" t="s">
        <v>3171</v>
      </c>
      <c r="C284" s="179" t="s">
        <v>3048</v>
      </c>
      <c r="D284" s="179" t="s">
        <v>134</v>
      </c>
      <c r="E284" s="179" t="s">
        <v>3028</v>
      </c>
      <c r="F284" s="182">
        <v>4026</v>
      </c>
      <c r="G284" s="179">
        <v>2684</v>
      </c>
      <c r="H284" s="227">
        <v>283</v>
      </c>
    </row>
    <row r="285" spans="1:8" x14ac:dyDescent="0.3">
      <c r="A285" s="179">
        <v>2019</v>
      </c>
      <c r="B285" s="179" t="s">
        <v>3171</v>
      </c>
      <c r="C285" s="179" t="s">
        <v>3048</v>
      </c>
      <c r="D285" s="179" t="s">
        <v>134</v>
      </c>
      <c r="E285" s="179" t="s">
        <v>3028</v>
      </c>
      <c r="F285" s="182">
        <v>4026</v>
      </c>
      <c r="G285" s="179">
        <v>2684</v>
      </c>
      <c r="H285" s="227">
        <v>284</v>
      </c>
    </row>
    <row r="286" spans="1:8" x14ac:dyDescent="0.3">
      <c r="A286" s="179">
        <v>2019</v>
      </c>
      <c r="B286" s="179" t="s">
        <v>3171</v>
      </c>
      <c r="C286" s="179" t="s">
        <v>3027</v>
      </c>
      <c r="D286" s="179" t="s">
        <v>135</v>
      </c>
      <c r="E286" s="179" t="s">
        <v>3036</v>
      </c>
      <c r="F286" s="182">
        <v>8832</v>
      </c>
      <c r="G286" s="179">
        <v>5888</v>
      </c>
      <c r="H286" s="227">
        <v>285</v>
      </c>
    </row>
    <row r="287" spans="1:8" x14ac:dyDescent="0.3">
      <c r="A287" s="179">
        <v>2019</v>
      </c>
      <c r="B287" s="179" t="s">
        <v>3171</v>
      </c>
      <c r="C287" s="179" t="s">
        <v>3027</v>
      </c>
      <c r="D287" s="179" t="s">
        <v>135</v>
      </c>
      <c r="E287" s="179" t="s">
        <v>3036</v>
      </c>
      <c r="F287" s="182">
        <v>8832</v>
      </c>
      <c r="G287" s="179">
        <v>5888</v>
      </c>
      <c r="H287" s="227">
        <v>286</v>
      </c>
    </row>
    <row r="288" spans="1:8" x14ac:dyDescent="0.3">
      <c r="A288" s="179">
        <v>2019</v>
      </c>
      <c r="B288" s="179" t="s">
        <v>3171</v>
      </c>
      <c r="C288" s="179" t="s">
        <v>3039</v>
      </c>
      <c r="D288" s="179" t="s">
        <v>135</v>
      </c>
      <c r="E288" s="179" t="s">
        <v>3036</v>
      </c>
      <c r="F288" s="182">
        <v>3547.5</v>
      </c>
      <c r="G288" s="179">
        <v>2365</v>
      </c>
      <c r="H288" s="227">
        <v>287</v>
      </c>
    </row>
    <row r="289" spans="1:8" x14ac:dyDescent="0.3">
      <c r="A289" s="179">
        <v>2019</v>
      </c>
      <c r="B289" s="179" t="s">
        <v>3171</v>
      </c>
      <c r="C289" s="179" t="s">
        <v>3039</v>
      </c>
      <c r="D289" s="179" t="s">
        <v>135</v>
      </c>
      <c r="E289" s="179" t="s">
        <v>3036</v>
      </c>
      <c r="F289" s="182">
        <v>3547.5</v>
      </c>
      <c r="G289" s="179">
        <v>2365</v>
      </c>
      <c r="H289" s="227">
        <v>288</v>
      </c>
    </row>
    <row r="290" spans="1:8" x14ac:dyDescent="0.3">
      <c r="A290" s="179">
        <v>2019</v>
      </c>
      <c r="B290" s="179" t="s">
        <v>3171</v>
      </c>
      <c r="C290" s="179" t="s">
        <v>3031</v>
      </c>
      <c r="D290" s="179" t="s">
        <v>3042</v>
      </c>
      <c r="E290" s="179" t="s">
        <v>3043</v>
      </c>
      <c r="F290" s="182">
        <v>9486</v>
      </c>
      <c r="G290" s="179">
        <v>6324</v>
      </c>
      <c r="H290" s="227">
        <v>289</v>
      </c>
    </row>
    <row r="291" spans="1:8" x14ac:dyDescent="0.3">
      <c r="A291" s="179">
        <v>2019</v>
      </c>
      <c r="B291" s="179" t="s">
        <v>3171</v>
      </c>
      <c r="C291" s="179" t="s">
        <v>3031</v>
      </c>
      <c r="D291" s="179" t="s">
        <v>3042</v>
      </c>
      <c r="E291" s="179" t="s">
        <v>3043</v>
      </c>
      <c r="F291" s="182">
        <v>9486</v>
      </c>
      <c r="G291" s="179">
        <v>6324</v>
      </c>
      <c r="H291" s="227">
        <v>290</v>
      </c>
    </row>
    <row r="292" spans="1:8" x14ac:dyDescent="0.3">
      <c r="A292" s="179">
        <v>2019</v>
      </c>
      <c r="B292" s="179" t="s">
        <v>3171</v>
      </c>
      <c r="C292" s="179" t="s">
        <v>3048</v>
      </c>
      <c r="D292" s="179" t="s">
        <v>3042</v>
      </c>
      <c r="E292" s="179" t="s">
        <v>3043</v>
      </c>
      <c r="F292" s="182">
        <v>7342.5</v>
      </c>
      <c r="G292" s="179">
        <v>4895</v>
      </c>
      <c r="H292" s="227">
        <v>291</v>
      </c>
    </row>
    <row r="293" spans="1:8" x14ac:dyDescent="0.3">
      <c r="A293" s="179">
        <v>2019</v>
      </c>
      <c r="B293" s="179" t="s">
        <v>3171</v>
      </c>
      <c r="C293" s="179" t="s">
        <v>3048</v>
      </c>
      <c r="D293" s="179" t="s">
        <v>3042</v>
      </c>
      <c r="E293" s="179" t="s">
        <v>3043</v>
      </c>
      <c r="F293" s="182">
        <v>7342.5</v>
      </c>
      <c r="G293" s="179">
        <v>4895</v>
      </c>
      <c r="H293" s="227">
        <v>292</v>
      </c>
    </row>
    <row r="294" spans="1:8" x14ac:dyDescent="0.3">
      <c r="A294" s="179">
        <v>2019</v>
      </c>
      <c r="B294" s="179" t="s">
        <v>3171</v>
      </c>
      <c r="C294" s="179" t="s">
        <v>3031</v>
      </c>
      <c r="D294" s="179" t="s">
        <v>3049</v>
      </c>
      <c r="E294" s="179" t="s">
        <v>3050</v>
      </c>
      <c r="F294" s="182">
        <v>3238.5</v>
      </c>
      <c r="G294" s="179">
        <v>2159</v>
      </c>
      <c r="H294" s="227">
        <v>293</v>
      </c>
    </row>
    <row r="295" spans="1:8" x14ac:dyDescent="0.3">
      <c r="A295" s="179">
        <v>2019</v>
      </c>
      <c r="B295" s="179" t="s">
        <v>3171</v>
      </c>
      <c r="C295" s="179" t="s">
        <v>3031</v>
      </c>
      <c r="D295" s="179" t="s">
        <v>3049</v>
      </c>
      <c r="E295" s="179" t="s">
        <v>3050</v>
      </c>
      <c r="F295" s="182">
        <v>3238.5</v>
      </c>
      <c r="G295" s="179">
        <v>2159</v>
      </c>
      <c r="H295" s="227">
        <v>294</v>
      </c>
    </row>
    <row r="296" spans="1:8" x14ac:dyDescent="0.3">
      <c r="A296" s="179">
        <v>2019</v>
      </c>
      <c r="B296" s="179" t="s">
        <v>3171</v>
      </c>
      <c r="C296" s="179" t="s">
        <v>3039</v>
      </c>
      <c r="D296" s="179" t="s">
        <v>3049</v>
      </c>
      <c r="E296" s="179" t="s">
        <v>3050</v>
      </c>
      <c r="F296" s="182">
        <v>3547.5</v>
      </c>
      <c r="G296" s="179">
        <v>2365</v>
      </c>
      <c r="H296" s="227">
        <v>295</v>
      </c>
    </row>
    <row r="297" spans="1:8" x14ac:dyDescent="0.3">
      <c r="A297" s="179">
        <v>2019</v>
      </c>
      <c r="B297" s="179" t="s">
        <v>3171</v>
      </c>
      <c r="C297" s="179" t="s">
        <v>3039</v>
      </c>
      <c r="D297" s="179" t="s">
        <v>3049</v>
      </c>
      <c r="E297" s="179" t="s">
        <v>3050</v>
      </c>
      <c r="F297" s="182">
        <v>3547.5</v>
      </c>
      <c r="G297" s="179">
        <v>2365</v>
      </c>
      <c r="H297" s="227">
        <v>296</v>
      </c>
    </row>
    <row r="298" spans="1:8" x14ac:dyDescent="0.3">
      <c r="A298" s="179">
        <v>2020</v>
      </c>
      <c r="B298" s="179" t="s">
        <v>3026</v>
      </c>
      <c r="C298" s="179" t="s">
        <v>3027</v>
      </c>
      <c r="D298" s="179" t="s">
        <v>134</v>
      </c>
      <c r="E298" s="179" t="s">
        <v>3028</v>
      </c>
      <c r="F298" s="182">
        <v>8943</v>
      </c>
      <c r="G298" s="179">
        <v>5962</v>
      </c>
      <c r="H298" s="227">
        <v>297</v>
      </c>
    </row>
    <row r="299" spans="1:8" x14ac:dyDescent="0.3">
      <c r="A299" s="179">
        <v>2020</v>
      </c>
      <c r="B299" s="179" t="s">
        <v>3026</v>
      </c>
      <c r="C299" s="179" t="s">
        <v>3027</v>
      </c>
      <c r="D299" s="179" t="s">
        <v>134</v>
      </c>
      <c r="E299" s="179" t="s">
        <v>3028</v>
      </c>
      <c r="F299" s="182">
        <v>8943</v>
      </c>
      <c r="G299" s="179">
        <v>5962</v>
      </c>
      <c r="H299" s="227">
        <v>298</v>
      </c>
    </row>
    <row r="300" spans="1:8" x14ac:dyDescent="0.3">
      <c r="A300" s="179">
        <v>2020</v>
      </c>
      <c r="B300" s="179" t="s">
        <v>3026</v>
      </c>
      <c r="C300" s="179" t="s">
        <v>3031</v>
      </c>
      <c r="D300" s="179" t="s">
        <v>134</v>
      </c>
      <c r="E300" s="179" t="s">
        <v>3028</v>
      </c>
      <c r="F300" s="182">
        <v>2395.5</v>
      </c>
      <c r="G300" s="179">
        <v>1597</v>
      </c>
      <c r="H300" s="227">
        <v>299</v>
      </c>
    </row>
    <row r="301" spans="1:8" x14ac:dyDescent="0.3">
      <c r="A301" s="179">
        <v>2020</v>
      </c>
      <c r="B301" s="179" t="s">
        <v>3026</v>
      </c>
      <c r="C301" s="179" t="s">
        <v>3031</v>
      </c>
      <c r="D301" s="179" t="s">
        <v>134</v>
      </c>
      <c r="E301" s="179" t="s">
        <v>3028</v>
      </c>
      <c r="F301" s="182">
        <v>11761.5</v>
      </c>
      <c r="G301" s="179">
        <v>7841</v>
      </c>
      <c r="H301" s="227">
        <v>300</v>
      </c>
    </row>
    <row r="302" spans="1:8" x14ac:dyDescent="0.3">
      <c r="A302" s="179">
        <v>2020</v>
      </c>
      <c r="B302" s="179" t="s">
        <v>3026</v>
      </c>
      <c r="C302" s="179" t="s">
        <v>3031</v>
      </c>
      <c r="D302" s="179" t="s">
        <v>134</v>
      </c>
      <c r="E302" s="179" t="s">
        <v>3028</v>
      </c>
      <c r="F302" s="182">
        <v>2395.5</v>
      </c>
      <c r="G302" s="179">
        <v>1597</v>
      </c>
      <c r="H302" s="227">
        <v>301</v>
      </c>
    </row>
    <row r="303" spans="1:8" x14ac:dyDescent="0.3">
      <c r="A303" s="179">
        <v>2020</v>
      </c>
      <c r="B303" s="179" t="s">
        <v>3026</v>
      </c>
      <c r="C303" s="179" t="s">
        <v>3031</v>
      </c>
      <c r="D303" s="179" t="s">
        <v>134</v>
      </c>
      <c r="E303" s="179" t="s">
        <v>3028</v>
      </c>
      <c r="F303" s="182">
        <v>11761.5</v>
      </c>
      <c r="G303" s="179">
        <v>7841</v>
      </c>
      <c r="H303" s="227">
        <v>302</v>
      </c>
    </row>
    <row r="304" spans="1:8" x14ac:dyDescent="0.3">
      <c r="A304" s="179">
        <v>2020</v>
      </c>
      <c r="B304" s="179" t="s">
        <v>3026</v>
      </c>
      <c r="C304" s="179" t="s">
        <v>3027</v>
      </c>
      <c r="D304" s="179" t="s">
        <v>135</v>
      </c>
      <c r="E304" s="179" t="s">
        <v>3036</v>
      </c>
      <c r="F304" s="182">
        <v>14596.5</v>
      </c>
      <c r="G304" s="179">
        <v>9731</v>
      </c>
      <c r="H304" s="227">
        <v>303</v>
      </c>
    </row>
    <row r="305" spans="1:8" x14ac:dyDescent="0.3">
      <c r="A305" s="179">
        <v>2020</v>
      </c>
      <c r="B305" s="179" t="s">
        <v>3026</v>
      </c>
      <c r="C305" s="179" t="s">
        <v>3027</v>
      </c>
      <c r="D305" s="179" t="s">
        <v>135</v>
      </c>
      <c r="E305" s="179" t="s">
        <v>3036</v>
      </c>
      <c r="F305" s="182">
        <v>14596.5</v>
      </c>
      <c r="G305" s="179">
        <v>9731</v>
      </c>
      <c r="H305" s="227">
        <v>304</v>
      </c>
    </row>
    <row r="306" spans="1:8" x14ac:dyDescent="0.3">
      <c r="A306" s="179">
        <v>2020</v>
      </c>
      <c r="B306" s="179" t="s">
        <v>3026</v>
      </c>
      <c r="C306" s="179" t="s">
        <v>3039</v>
      </c>
      <c r="D306" s="179" t="s">
        <v>135</v>
      </c>
      <c r="E306" s="179" t="s">
        <v>3036</v>
      </c>
      <c r="F306" s="182">
        <v>8793</v>
      </c>
      <c r="G306" s="179">
        <v>5862</v>
      </c>
      <c r="H306" s="227">
        <v>305</v>
      </c>
    </row>
    <row r="307" spans="1:8" x14ac:dyDescent="0.3">
      <c r="A307" s="179">
        <v>2020</v>
      </c>
      <c r="B307" s="179" t="s">
        <v>3026</v>
      </c>
      <c r="C307" s="179" t="s">
        <v>3039</v>
      </c>
      <c r="D307" s="179" t="s">
        <v>135</v>
      </c>
      <c r="E307" s="179" t="s">
        <v>3036</v>
      </c>
      <c r="F307" s="182">
        <v>8793</v>
      </c>
      <c r="G307" s="179">
        <v>5862</v>
      </c>
      <c r="H307" s="227">
        <v>306</v>
      </c>
    </row>
    <row r="308" spans="1:8" x14ac:dyDescent="0.3">
      <c r="A308" s="179">
        <v>2020</v>
      </c>
      <c r="B308" s="179" t="s">
        <v>3026</v>
      </c>
      <c r="C308" s="179" t="s">
        <v>3031</v>
      </c>
      <c r="D308" s="179" t="s">
        <v>3042</v>
      </c>
      <c r="E308" s="179" t="s">
        <v>3043</v>
      </c>
      <c r="F308" s="182">
        <v>4666</v>
      </c>
      <c r="G308" s="179">
        <v>5623</v>
      </c>
      <c r="H308" s="227">
        <v>307</v>
      </c>
    </row>
    <row r="309" spans="1:8" x14ac:dyDescent="0.3">
      <c r="A309" s="179">
        <v>2020</v>
      </c>
      <c r="B309" s="179" t="s">
        <v>3026</v>
      </c>
      <c r="C309" s="179" t="s">
        <v>3031</v>
      </c>
      <c r="D309" s="179" t="s">
        <v>3042</v>
      </c>
      <c r="E309" s="179" t="s">
        <v>3043</v>
      </c>
      <c r="F309" s="182">
        <v>7318.5</v>
      </c>
      <c r="G309" s="179">
        <v>4879</v>
      </c>
      <c r="H309" s="227">
        <v>308</v>
      </c>
    </row>
    <row r="310" spans="1:8" x14ac:dyDescent="0.3">
      <c r="A310" s="179">
        <v>2020</v>
      </c>
      <c r="B310" s="179" t="s">
        <v>3026</v>
      </c>
      <c r="C310" s="179" t="s">
        <v>3031</v>
      </c>
      <c r="D310" s="179" t="s">
        <v>3042</v>
      </c>
      <c r="E310" s="179" t="s">
        <v>3043</v>
      </c>
      <c r="F310" s="182">
        <v>4666</v>
      </c>
      <c r="G310" s="179">
        <v>5623</v>
      </c>
      <c r="H310" s="227">
        <v>309</v>
      </c>
    </row>
    <row r="311" spans="1:8" x14ac:dyDescent="0.3">
      <c r="A311" s="179">
        <v>2020</v>
      </c>
      <c r="B311" s="179" t="s">
        <v>3026</v>
      </c>
      <c r="C311" s="179" t="s">
        <v>3031</v>
      </c>
      <c r="D311" s="179" t="s">
        <v>3042</v>
      </c>
      <c r="E311" s="179" t="s">
        <v>3043</v>
      </c>
      <c r="F311" s="182">
        <v>7318.5</v>
      </c>
      <c r="G311" s="179">
        <v>4879</v>
      </c>
      <c r="H311" s="227">
        <v>310</v>
      </c>
    </row>
    <row r="312" spans="1:8" x14ac:dyDescent="0.3">
      <c r="A312" s="179">
        <v>2020</v>
      </c>
      <c r="B312" s="179" t="s">
        <v>3026</v>
      </c>
      <c r="C312" s="179" t="s">
        <v>3048</v>
      </c>
      <c r="D312" s="179" t="s">
        <v>3049</v>
      </c>
      <c r="E312" s="179" t="s">
        <v>3050</v>
      </c>
      <c r="F312" s="182">
        <v>3553.5</v>
      </c>
      <c r="G312" s="179">
        <v>2369</v>
      </c>
      <c r="H312" s="227">
        <v>311</v>
      </c>
    </row>
    <row r="313" spans="1:8" x14ac:dyDescent="0.3">
      <c r="A313" s="179">
        <v>2020</v>
      </c>
      <c r="B313" s="179" t="s">
        <v>3026</v>
      </c>
      <c r="C313" s="179" t="s">
        <v>3048</v>
      </c>
      <c r="D313" s="179" t="s">
        <v>3049</v>
      </c>
      <c r="E313" s="179" t="s">
        <v>3050</v>
      </c>
      <c r="F313" s="182">
        <v>3553.5</v>
      </c>
      <c r="G313" s="179">
        <v>2369</v>
      </c>
      <c r="H313" s="227">
        <v>312</v>
      </c>
    </row>
    <row r="314" spans="1:8" x14ac:dyDescent="0.3">
      <c r="A314" s="179">
        <v>2020</v>
      </c>
      <c r="B314" s="179" t="s">
        <v>3026</v>
      </c>
      <c r="C314" s="179" t="s">
        <v>3027</v>
      </c>
      <c r="D314" s="179" t="s">
        <v>133</v>
      </c>
      <c r="E314" s="179" t="s">
        <v>3036</v>
      </c>
      <c r="F314" s="182">
        <v>14596.5</v>
      </c>
      <c r="G314" s="179">
        <v>9731</v>
      </c>
      <c r="H314" s="227">
        <v>313</v>
      </c>
    </row>
    <row r="315" spans="1:8" x14ac:dyDescent="0.3">
      <c r="A315" s="179">
        <v>2020</v>
      </c>
      <c r="B315" s="179" t="s">
        <v>3026</v>
      </c>
      <c r="C315" s="179" t="s">
        <v>3027</v>
      </c>
      <c r="D315" s="179" t="s">
        <v>133</v>
      </c>
      <c r="E315" s="179" t="s">
        <v>3036</v>
      </c>
      <c r="F315" s="182">
        <v>14596.5</v>
      </c>
      <c r="G315" s="179">
        <v>9731</v>
      </c>
      <c r="H315" s="227">
        <v>314</v>
      </c>
    </row>
    <row r="316" spans="1:8" x14ac:dyDescent="0.3">
      <c r="A316" s="179">
        <v>2020</v>
      </c>
      <c r="B316" s="179" t="s">
        <v>3026</v>
      </c>
      <c r="C316" s="179" t="s">
        <v>3039</v>
      </c>
      <c r="D316" s="179" t="s">
        <v>133</v>
      </c>
      <c r="E316" s="179" t="s">
        <v>3036</v>
      </c>
      <c r="F316" s="182">
        <v>8793</v>
      </c>
      <c r="G316" s="179">
        <v>5862</v>
      </c>
      <c r="H316" s="227">
        <v>315</v>
      </c>
    </row>
    <row r="317" spans="1:8" x14ac:dyDescent="0.3">
      <c r="A317" s="179">
        <v>2020</v>
      </c>
      <c r="B317" s="179" t="s">
        <v>3026</v>
      </c>
      <c r="C317" s="179" t="s">
        <v>3039</v>
      </c>
      <c r="D317" s="179" t="s">
        <v>133</v>
      </c>
      <c r="E317" s="179" t="s">
        <v>3036</v>
      </c>
      <c r="F317" s="182">
        <v>8793</v>
      </c>
      <c r="G317" s="179">
        <v>5862</v>
      </c>
      <c r="H317" s="227">
        <v>316</v>
      </c>
    </row>
    <row r="318" spans="1:8" x14ac:dyDescent="0.3">
      <c r="A318" s="179">
        <v>2020</v>
      </c>
      <c r="B318" s="179" t="s">
        <v>3057</v>
      </c>
      <c r="C318" s="179" t="s">
        <v>3031</v>
      </c>
      <c r="D318" s="179" t="s">
        <v>134</v>
      </c>
      <c r="E318" s="179" t="s">
        <v>3028</v>
      </c>
      <c r="F318" s="182">
        <v>4887</v>
      </c>
      <c r="G318" s="179">
        <v>3258</v>
      </c>
      <c r="H318" s="227">
        <v>317</v>
      </c>
    </row>
    <row r="319" spans="1:8" x14ac:dyDescent="0.3">
      <c r="A319" s="179">
        <v>2020</v>
      </c>
      <c r="B319" s="179" t="s">
        <v>3057</v>
      </c>
      <c r="C319" s="179" t="s">
        <v>3031</v>
      </c>
      <c r="D319" s="179" t="s">
        <v>134</v>
      </c>
      <c r="E319" s="179" t="s">
        <v>3028</v>
      </c>
      <c r="F319" s="182">
        <v>4887</v>
      </c>
      <c r="G319" s="179">
        <v>3258</v>
      </c>
      <c r="H319" s="227">
        <v>318</v>
      </c>
    </row>
    <row r="320" spans="1:8" x14ac:dyDescent="0.3">
      <c r="A320" s="179">
        <v>2020</v>
      </c>
      <c r="B320" s="179" t="s">
        <v>3057</v>
      </c>
      <c r="C320" s="179" t="s">
        <v>3031</v>
      </c>
      <c r="D320" s="179" t="s">
        <v>135</v>
      </c>
      <c r="E320" s="179" t="s">
        <v>3036</v>
      </c>
      <c r="F320" s="182">
        <v>13428</v>
      </c>
      <c r="G320" s="179">
        <v>8952</v>
      </c>
      <c r="H320" s="227">
        <v>319</v>
      </c>
    </row>
    <row r="321" spans="1:8" x14ac:dyDescent="0.3">
      <c r="A321" s="179">
        <v>2020</v>
      </c>
      <c r="B321" s="179" t="s">
        <v>3057</v>
      </c>
      <c r="C321" s="179" t="s">
        <v>3031</v>
      </c>
      <c r="D321" s="179" t="s">
        <v>135</v>
      </c>
      <c r="E321" s="179" t="s">
        <v>3036</v>
      </c>
      <c r="F321" s="182">
        <v>13428</v>
      </c>
      <c r="G321" s="179">
        <v>8952</v>
      </c>
      <c r="H321" s="227">
        <v>320</v>
      </c>
    </row>
    <row r="322" spans="1:8" x14ac:dyDescent="0.3">
      <c r="A322" s="179">
        <v>2020</v>
      </c>
      <c r="B322" s="179" t="s">
        <v>3057</v>
      </c>
      <c r="C322" s="179" t="s">
        <v>3039</v>
      </c>
      <c r="D322" s="179" t="s">
        <v>135</v>
      </c>
      <c r="E322" s="179" t="s">
        <v>3036</v>
      </c>
      <c r="F322" s="182">
        <v>11122.5</v>
      </c>
      <c r="G322" s="179">
        <v>7415</v>
      </c>
      <c r="H322" s="227">
        <v>321</v>
      </c>
    </row>
    <row r="323" spans="1:8" x14ac:dyDescent="0.3">
      <c r="A323" s="179">
        <v>2020</v>
      </c>
      <c r="B323" s="179" t="s">
        <v>3057</v>
      </c>
      <c r="C323" s="179" t="s">
        <v>3039</v>
      </c>
      <c r="D323" s="179" t="s">
        <v>135</v>
      </c>
      <c r="E323" s="179" t="s">
        <v>3036</v>
      </c>
      <c r="F323" s="182">
        <v>11122.5</v>
      </c>
      <c r="G323" s="179">
        <v>7415</v>
      </c>
      <c r="H323" s="227">
        <v>322</v>
      </c>
    </row>
    <row r="324" spans="1:8" x14ac:dyDescent="0.3">
      <c r="A324" s="179">
        <v>2020</v>
      </c>
      <c r="B324" s="179" t="s">
        <v>3057</v>
      </c>
      <c r="C324" s="179" t="s">
        <v>3027</v>
      </c>
      <c r="D324" s="179" t="s">
        <v>3042</v>
      </c>
      <c r="E324" s="179" t="s">
        <v>3043</v>
      </c>
      <c r="F324" s="182">
        <v>3897</v>
      </c>
      <c r="G324" s="179">
        <v>2598</v>
      </c>
      <c r="H324" s="227">
        <v>323</v>
      </c>
    </row>
    <row r="325" spans="1:8" x14ac:dyDescent="0.3">
      <c r="A325" s="179">
        <v>2020</v>
      </c>
      <c r="B325" s="179" t="s">
        <v>3057</v>
      </c>
      <c r="C325" s="179" t="s">
        <v>3027</v>
      </c>
      <c r="D325" s="179" t="s">
        <v>3042</v>
      </c>
      <c r="E325" s="179" t="s">
        <v>3043</v>
      </c>
      <c r="F325" s="182">
        <v>8832</v>
      </c>
      <c r="G325" s="179">
        <v>5888</v>
      </c>
      <c r="H325" s="227">
        <v>324</v>
      </c>
    </row>
    <row r="326" spans="1:8" x14ac:dyDescent="0.3">
      <c r="A326" s="179">
        <v>2020</v>
      </c>
      <c r="B326" s="179" t="s">
        <v>3057</v>
      </c>
      <c r="C326" s="179" t="s">
        <v>3027</v>
      </c>
      <c r="D326" s="179" t="s">
        <v>3042</v>
      </c>
      <c r="E326" s="179" t="s">
        <v>3043</v>
      </c>
      <c r="F326" s="182">
        <v>3897</v>
      </c>
      <c r="G326" s="179">
        <v>2598</v>
      </c>
      <c r="H326" s="227">
        <v>325</v>
      </c>
    </row>
    <row r="327" spans="1:8" x14ac:dyDescent="0.3">
      <c r="A327" s="179">
        <v>2020</v>
      </c>
      <c r="B327" s="179" t="s">
        <v>3057</v>
      </c>
      <c r="C327" s="179" t="s">
        <v>3027</v>
      </c>
      <c r="D327" s="179" t="s">
        <v>3042</v>
      </c>
      <c r="E327" s="179" t="s">
        <v>3043</v>
      </c>
      <c r="F327" s="182">
        <v>8832</v>
      </c>
      <c r="G327" s="179">
        <v>5888</v>
      </c>
      <c r="H327" s="227">
        <v>326</v>
      </c>
    </row>
    <row r="328" spans="1:8" x14ac:dyDescent="0.3">
      <c r="A328" s="179">
        <v>2020</v>
      </c>
      <c r="B328" s="179" t="s">
        <v>3057</v>
      </c>
      <c r="C328" s="179" t="s">
        <v>3027</v>
      </c>
      <c r="D328" s="179" t="s">
        <v>3049</v>
      </c>
      <c r="E328" s="179" t="s">
        <v>3050</v>
      </c>
      <c r="F328" s="182">
        <v>14647.5</v>
      </c>
      <c r="G328" s="179">
        <v>9765</v>
      </c>
      <c r="H328" s="227">
        <v>327</v>
      </c>
    </row>
    <row r="329" spans="1:8" x14ac:dyDescent="0.3">
      <c r="A329" s="179">
        <v>2020</v>
      </c>
      <c r="B329" s="179" t="s">
        <v>3057</v>
      </c>
      <c r="C329" s="179" t="s">
        <v>3027</v>
      </c>
      <c r="D329" s="179" t="s">
        <v>3049</v>
      </c>
      <c r="E329" s="179" t="s">
        <v>3050</v>
      </c>
      <c r="F329" s="182">
        <v>14647.5</v>
      </c>
      <c r="G329" s="179">
        <v>9765</v>
      </c>
      <c r="H329" s="227">
        <v>328</v>
      </c>
    </row>
    <row r="330" spans="1:8" x14ac:dyDescent="0.3">
      <c r="A330" s="179">
        <v>2020</v>
      </c>
      <c r="B330" s="179" t="s">
        <v>3057</v>
      </c>
      <c r="C330" s="179" t="s">
        <v>3039</v>
      </c>
      <c r="D330" s="179" t="s">
        <v>3049</v>
      </c>
      <c r="E330" s="179" t="s">
        <v>3050</v>
      </c>
      <c r="F330" s="182">
        <v>11122.5</v>
      </c>
      <c r="G330" s="179">
        <v>7415</v>
      </c>
      <c r="H330" s="227">
        <v>329</v>
      </c>
    </row>
    <row r="331" spans="1:8" x14ac:dyDescent="0.3">
      <c r="A331" s="179">
        <v>2020</v>
      </c>
      <c r="B331" s="179" t="s">
        <v>3057</v>
      </c>
      <c r="C331" s="179" t="s">
        <v>3039</v>
      </c>
      <c r="D331" s="179" t="s">
        <v>3049</v>
      </c>
      <c r="E331" s="179" t="s">
        <v>3050</v>
      </c>
      <c r="F331" s="182">
        <v>11122.5</v>
      </c>
      <c r="G331" s="179">
        <v>7415</v>
      </c>
      <c r="H331" s="227">
        <v>330</v>
      </c>
    </row>
    <row r="332" spans="1:8" x14ac:dyDescent="0.3">
      <c r="A332" s="179">
        <v>2020</v>
      </c>
      <c r="B332" s="179" t="s">
        <v>3057</v>
      </c>
      <c r="C332" s="179" t="s">
        <v>3031</v>
      </c>
      <c r="D332" s="179" t="s">
        <v>133</v>
      </c>
      <c r="E332" s="179" t="s">
        <v>3036</v>
      </c>
      <c r="F332" s="182">
        <v>13428</v>
      </c>
      <c r="G332" s="179">
        <v>8952</v>
      </c>
      <c r="H332" s="227">
        <v>331</v>
      </c>
    </row>
    <row r="333" spans="1:8" x14ac:dyDescent="0.3">
      <c r="A333" s="179">
        <v>2020</v>
      </c>
      <c r="B333" s="179" t="s">
        <v>3057</v>
      </c>
      <c r="C333" s="179" t="s">
        <v>3031</v>
      </c>
      <c r="D333" s="179" t="s">
        <v>133</v>
      </c>
      <c r="E333" s="179" t="s">
        <v>3036</v>
      </c>
      <c r="F333" s="182">
        <v>13428</v>
      </c>
      <c r="G333" s="179">
        <v>8952</v>
      </c>
      <c r="H333" s="227">
        <v>332</v>
      </c>
    </row>
    <row r="334" spans="1:8" x14ac:dyDescent="0.3">
      <c r="A334" s="179">
        <v>2020</v>
      </c>
      <c r="B334" s="179" t="s">
        <v>3057</v>
      </c>
      <c r="C334" s="179" t="s">
        <v>3048</v>
      </c>
      <c r="D334" s="179" t="s">
        <v>133</v>
      </c>
      <c r="E334" s="179" t="s">
        <v>3036</v>
      </c>
      <c r="F334" s="182">
        <v>7480.5</v>
      </c>
      <c r="G334" s="179">
        <v>4987</v>
      </c>
      <c r="H334" s="227">
        <v>333</v>
      </c>
    </row>
    <row r="335" spans="1:8" x14ac:dyDescent="0.3">
      <c r="A335" s="179">
        <v>2020</v>
      </c>
      <c r="B335" s="179" t="s">
        <v>3057</v>
      </c>
      <c r="C335" s="179" t="s">
        <v>3048</v>
      </c>
      <c r="D335" s="179" t="s">
        <v>133</v>
      </c>
      <c r="E335" s="179" t="s">
        <v>3036</v>
      </c>
      <c r="F335" s="182">
        <v>7480.5</v>
      </c>
      <c r="G335" s="179">
        <v>4987</v>
      </c>
      <c r="H335" s="227">
        <v>334</v>
      </c>
    </row>
    <row r="336" spans="1:8" x14ac:dyDescent="0.3">
      <c r="A336" s="179">
        <v>2020</v>
      </c>
      <c r="B336" s="179" t="s">
        <v>3076</v>
      </c>
      <c r="C336" s="179" t="s">
        <v>3031</v>
      </c>
      <c r="D336" s="179" t="s">
        <v>134</v>
      </c>
      <c r="E336" s="179" t="s">
        <v>3028</v>
      </c>
      <c r="F336" s="182">
        <v>867</v>
      </c>
      <c r="G336" s="179">
        <v>578</v>
      </c>
      <c r="H336" s="227">
        <v>335</v>
      </c>
    </row>
    <row r="337" spans="1:8" x14ac:dyDescent="0.3">
      <c r="A337" s="179">
        <v>2020</v>
      </c>
      <c r="B337" s="179" t="s">
        <v>3076</v>
      </c>
      <c r="C337" s="179" t="s">
        <v>3031</v>
      </c>
      <c r="D337" s="179" t="s">
        <v>134</v>
      </c>
      <c r="E337" s="179" t="s">
        <v>3028</v>
      </c>
      <c r="F337" s="182">
        <v>867</v>
      </c>
      <c r="G337" s="179">
        <v>578</v>
      </c>
      <c r="H337" s="227">
        <v>336</v>
      </c>
    </row>
    <row r="338" spans="1:8" x14ac:dyDescent="0.3">
      <c r="A338" s="179">
        <v>2020</v>
      </c>
      <c r="B338" s="179" t="s">
        <v>3076</v>
      </c>
      <c r="C338" s="179" t="s">
        <v>3039</v>
      </c>
      <c r="D338" s="179" t="s">
        <v>134</v>
      </c>
      <c r="E338" s="179" t="s">
        <v>3028</v>
      </c>
      <c r="F338" s="182">
        <v>14619</v>
      </c>
      <c r="G338" s="179">
        <v>9746</v>
      </c>
      <c r="H338" s="227">
        <v>337</v>
      </c>
    </row>
    <row r="339" spans="1:8" x14ac:dyDescent="0.3">
      <c r="A339" s="179">
        <v>2020</v>
      </c>
      <c r="B339" s="179" t="s">
        <v>3076</v>
      </c>
      <c r="C339" s="179" t="s">
        <v>3039</v>
      </c>
      <c r="D339" s="179" t="s">
        <v>134</v>
      </c>
      <c r="E339" s="179" t="s">
        <v>3028</v>
      </c>
      <c r="F339" s="182">
        <v>14619</v>
      </c>
      <c r="G339" s="179">
        <v>9746</v>
      </c>
      <c r="H339" s="227">
        <v>338</v>
      </c>
    </row>
    <row r="340" spans="1:8" x14ac:dyDescent="0.3">
      <c r="A340" s="179">
        <v>2020</v>
      </c>
      <c r="B340" s="179" t="s">
        <v>3076</v>
      </c>
      <c r="C340" s="179" t="s">
        <v>3031</v>
      </c>
      <c r="D340" s="179" t="s">
        <v>135</v>
      </c>
      <c r="E340" s="179" t="s">
        <v>3036</v>
      </c>
      <c r="F340" s="182">
        <v>5380.5</v>
      </c>
      <c r="G340" s="179">
        <v>3587</v>
      </c>
      <c r="H340" s="227">
        <v>339</v>
      </c>
    </row>
    <row r="341" spans="1:8" x14ac:dyDescent="0.3">
      <c r="A341" s="179">
        <v>2020</v>
      </c>
      <c r="B341" s="179" t="s">
        <v>3076</v>
      </c>
      <c r="C341" s="179" t="s">
        <v>3031</v>
      </c>
      <c r="D341" s="179" t="s">
        <v>135</v>
      </c>
      <c r="E341" s="179" t="s">
        <v>3036</v>
      </c>
      <c r="F341" s="182">
        <v>5380.5</v>
      </c>
      <c r="G341" s="179">
        <v>3587</v>
      </c>
      <c r="H341" s="227">
        <v>340</v>
      </c>
    </row>
    <row r="342" spans="1:8" x14ac:dyDescent="0.3">
      <c r="A342" s="179">
        <v>2020</v>
      </c>
      <c r="B342" s="179" t="s">
        <v>3076</v>
      </c>
      <c r="C342" s="179" t="s">
        <v>3039</v>
      </c>
      <c r="D342" s="179" t="s">
        <v>135</v>
      </c>
      <c r="E342" s="179" t="s">
        <v>3036</v>
      </c>
      <c r="F342" s="182">
        <v>14619</v>
      </c>
      <c r="G342" s="179">
        <v>9746</v>
      </c>
      <c r="H342" s="227">
        <v>341</v>
      </c>
    </row>
    <row r="343" spans="1:8" x14ac:dyDescent="0.3">
      <c r="A343" s="179">
        <v>2020</v>
      </c>
      <c r="B343" s="179" t="s">
        <v>3076</v>
      </c>
      <c r="C343" s="179" t="s">
        <v>3039</v>
      </c>
      <c r="D343" s="179" t="s">
        <v>135</v>
      </c>
      <c r="E343" s="179" t="s">
        <v>3036</v>
      </c>
      <c r="F343" s="182">
        <v>14619</v>
      </c>
      <c r="G343" s="179">
        <v>9746</v>
      </c>
      <c r="H343" s="227">
        <v>342</v>
      </c>
    </row>
    <row r="344" spans="1:8" x14ac:dyDescent="0.3">
      <c r="A344" s="179">
        <v>2020</v>
      </c>
      <c r="B344" s="179" t="s">
        <v>3076</v>
      </c>
      <c r="C344" s="179" t="s">
        <v>3027</v>
      </c>
      <c r="D344" s="179" t="s">
        <v>3042</v>
      </c>
      <c r="E344" s="179" t="s">
        <v>3043</v>
      </c>
      <c r="F344" s="182">
        <v>14596.5</v>
      </c>
      <c r="G344" s="179">
        <v>9731</v>
      </c>
      <c r="H344" s="227">
        <v>343</v>
      </c>
    </row>
    <row r="345" spans="1:8" x14ac:dyDescent="0.3">
      <c r="A345" s="179">
        <v>2020</v>
      </c>
      <c r="B345" s="179" t="s">
        <v>3076</v>
      </c>
      <c r="C345" s="179" t="s">
        <v>3027</v>
      </c>
      <c r="D345" s="179" t="s">
        <v>3042</v>
      </c>
      <c r="E345" s="179" t="s">
        <v>3043</v>
      </c>
      <c r="F345" s="182">
        <v>14596.5</v>
      </c>
      <c r="G345" s="179">
        <v>9731</v>
      </c>
      <c r="H345" s="227">
        <v>344</v>
      </c>
    </row>
    <row r="346" spans="1:8" x14ac:dyDescent="0.3">
      <c r="A346" s="179">
        <v>2020</v>
      </c>
      <c r="B346" s="179" t="s">
        <v>3076</v>
      </c>
      <c r="C346" s="179" t="s">
        <v>3039</v>
      </c>
      <c r="D346" s="179" t="s">
        <v>3042</v>
      </c>
      <c r="E346" s="179" t="s">
        <v>3043</v>
      </c>
      <c r="F346" s="182">
        <v>3547.5</v>
      </c>
      <c r="G346" s="179">
        <v>2365</v>
      </c>
      <c r="H346" s="227">
        <v>345</v>
      </c>
    </row>
    <row r="347" spans="1:8" x14ac:dyDescent="0.3">
      <c r="A347" s="179">
        <v>2020</v>
      </c>
      <c r="B347" s="179" t="s">
        <v>3076</v>
      </c>
      <c r="C347" s="179" t="s">
        <v>3039</v>
      </c>
      <c r="D347" s="179" t="s">
        <v>3042</v>
      </c>
      <c r="E347" s="179" t="s">
        <v>3043</v>
      </c>
      <c r="F347" s="182">
        <v>3547.5</v>
      </c>
      <c r="G347" s="179">
        <v>2365</v>
      </c>
      <c r="H347" s="227">
        <v>346</v>
      </c>
    </row>
    <row r="348" spans="1:8" x14ac:dyDescent="0.3">
      <c r="A348" s="179">
        <v>2020</v>
      </c>
      <c r="B348" s="179" t="s">
        <v>3076</v>
      </c>
      <c r="C348" s="179" t="s">
        <v>3027</v>
      </c>
      <c r="D348" s="179" t="s">
        <v>3049</v>
      </c>
      <c r="E348" s="179" t="s">
        <v>3050</v>
      </c>
      <c r="F348" s="182">
        <v>1398.6</v>
      </c>
      <c r="G348" s="179">
        <v>999</v>
      </c>
      <c r="H348" s="227">
        <v>347</v>
      </c>
    </row>
    <row r="349" spans="1:8" x14ac:dyDescent="0.3">
      <c r="A349" s="179">
        <v>2020</v>
      </c>
      <c r="B349" s="179" t="s">
        <v>3076</v>
      </c>
      <c r="C349" s="179" t="s">
        <v>3027</v>
      </c>
      <c r="D349" s="179" t="s">
        <v>3049</v>
      </c>
      <c r="E349" s="179" t="s">
        <v>3050</v>
      </c>
      <c r="F349" s="182">
        <v>1398.6</v>
      </c>
      <c r="G349" s="179">
        <v>999</v>
      </c>
      <c r="H349" s="227">
        <v>348</v>
      </c>
    </row>
    <row r="350" spans="1:8" x14ac:dyDescent="0.3">
      <c r="A350" s="179">
        <v>2020</v>
      </c>
      <c r="B350" s="179" t="s">
        <v>3076</v>
      </c>
      <c r="C350" s="179" t="s">
        <v>3039</v>
      </c>
      <c r="D350" s="179" t="s">
        <v>3049</v>
      </c>
      <c r="E350" s="179" t="s">
        <v>3050</v>
      </c>
      <c r="F350" s="182">
        <v>219.79999999999998</v>
      </c>
      <c r="G350" s="179">
        <v>157</v>
      </c>
      <c r="H350" s="227">
        <v>349</v>
      </c>
    </row>
    <row r="351" spans="1:8" x14ac:dyDescent="0.3">
      <c r="A351" s="179">
        <v>2020</v>
      </c>
      <c r="B351" s="179" t="s">
        <v>3076</v>
      </c>
      <c r="C351" s="179" t="s">
        <v>3039</v>
      </c>
      <c r="D351" s="179" t="s">
        <v>3049</v>
      </c>
      <c r="E351" s="179" t="s">
        <v>3050</v>
      </c>
      <c r="F351" s="182">
        <v>219.79999999999998</v>
      </c>
      <c r="G351" s="179">
        <v>157</v>
      </c>
      <c r="H351" s="227">
        <v>350</v>
      </c>
    </row>
    <row r="352" spans="1:8" x14ac:dyDescent="0.3">
      <c r="A352" s="179">
        <v>2020</v>
      </c>
      <c r="B352" s="179" t="s">
        <v>3076</v>
      </c>
      <c r="C352" s="179" t="s">
        <v>3031</v>
      </c>
      <c r="D352" s="179" t="s">
        <v>133</v>
      </c>
      <c r="E352" s="179" t="s">
        <v>3036</v>
      </c>
      <c r="F352" s="182">
        <v>5021.7999999999993</v>
      </c>
      <c r="G352" s="179">
        <v>3587</v>
      </c>
      <c r="H352" s="227">
        <v>351</v>
      </c>
    </row>
    <row r="353" spans="1:8" x14ac:dyDescent="0.3">
      <c r="A353" s="179">
        <v>2020</v>
      </c>
      <c r="B353" s="179" t="s">
        <v>3076</v>
      </c>
      <c r="C353" s="179" t="s">
        <v>3031</v>
      </c>
      <c r="D353" s="179" t="s">
        <v>133</v>
      </c>
      <c r="E353" s="179" t="s">
        <v>3036</v>
      </c>
      <c r="F353" s="182">
        <v>5021.7999999999993</v>
      </c>
      <c r="G353" s="179">
        <v>3587</v>
      </c>
      <c r="H353" s="227">
        <v>352</v>
      </c>
    </row>
    <row r="354" spans="1:8" x14ac:dyDescent="0.3">
      <c r="A354" s="179">
        <v>2020</v>
      </c>
      <c r="B354" s="179" t="s">
        <v>3076</v>
      </c>
      <c r="C354" s="179" t="s">
        <v>3048</v>
      </c>
      <c r="D354" s="179" t="s">
        <v>133</v>
      </c>
      <c r="E354" s="179" t="s">
        <v>3036</v>
      </c>
      <c r="F354" s="182">
        <v>13483.4</v>
      </c>
      <c r="G354" s="179">
        <v>9631</v>
      </c>
      <c r="H354" s="227">
        <v>353</v>
      </c>
    </row>
    <row r="355" spans="1:8" x14ac:dyDescent="0.3">
      <c r="A355" s="179">
        <v>2020</v>
      </c>
      <c r="B355" s="179" t="s">
        <v>3076</v>
      </c>
      <c r="C355" s="179" t="s">
        <v>3048</v>
      </c>
      <c r="D355" s="179" t="s">
        <v>133</v>
      </c>
      <c r="E355" s="179" t="s">
        <v>3036</v>
      </c>
      <c r="F355" s="182">
        <v>13483.4</v>
      </c>
      <c r="G355" s="179">
        <v>9631</v>
      </c>
      <c r="H355" s="227">
        <v>354</v>
      </c>
    </row>
    <row r="356" spans="1:8" x14ac:dyDescent="0.3">
      <c r="A356" s="179">
        <v>2020</v>
      </c>
      <c r="B356" s="179" t="s">
        <v>3097</v>
      </c>
      <c r="C356" s="179" t="s">
        <v>3048</v>
      </c>
      <c r="D356" s="179" t="s">
        <v>134</v>
      </c>
      <c r="E356" s="179" t="s">
        <v>3028</v>
      </c>
      <c r="F356" s="182">
        <v>2209.1999999999998</v>
      </c>
      <c r="G356" s="179">
        <v>1578</v>
      </c>
      <c r="H356" s="227">
        <v>355</v>
      </c>
    </row>
    <row r="357" spans="1:8" x14ac:dyDescent="0.3">
      <c r="A357" s="179">
        <v>2020</v>
      </c>
      <c r="B357" s="179" t="s">
        <v>3097</v>
      </c>
      <c r="C357" s="179" t="s">
        <v>3048</v>
      </c>
      <c r="D357" s="179" t="s">
        <v>134</v>
      </c>
      <c r="E357" s="179" t="s">
        <v>3028</v>
      </c>
      <c r="F357" s="182">
        <v>2209.1999999999998</v>
      </c>
      <c r="G357" s="179">
        <v>1578</v>
      </c>
      <c r="H357" s="227">
        <v>356</v>
      </c>
    </row>
    <row r="358" spans="1:8" x14ac:dyDescent="0.3">
      <c r="A358" s="179">
        <v>2020</v>
      </c>
      <c r="B358" s="179" t="s">
        <v>3097</v>
      </c>
      <c r="C358" s="179" t="s">
        <v>3039</v>
      </c>
      <c r="D358" s="179" t="s">
        <v>134</v>
      </c>
      <c r="E358" s="179" t="s">
        <v>3028</v>
      </c>
      <c r="F358" s="182">
        <v>6421.7999999999993</v>
      </c>
      <c r="G358" s="179">
        <v>4587</v>
      </c>
      <c r="H358" s="227">
        <v>357</v>
      </c>
    </row>
    <row r="359" spans="1:8" x14ac:dyDescent="0.3">
      <c r="A359" s="179">
        <v>2020</v>
      </c>
      <c r="B359" s="179" t="s">
        <v>3097</v>
      </c>
      <c r="C359" s="179" t="s">
        <v>3039</v>
      </c>
      <c r="D359" s="179" t="s">
        <v>134</v>
      </c>
      <c r="E359" s="179" t="s">
        <v>3028</v>
      </c>
      <c r="F359" s="182">
        <v>6421.7999999999993</v>
      </c>
      <c r="G359" s="179">
        <v>4587</v>
      </c>
      <c r="H359" s="227">
        <v>358</v>
      </c>
    </row>
    <row r="360" spans="1:8" x14ac:dyDescent="0.3">
      <c r="A360" s="179">
        <v>2020</v>
      </c>
      <c r="B360" s="179" t="s">
        <v>3097</v>
      </c>
      <c r="C360" s="179" t="s">
        <v>3027</v>
      </c>
      <c r="D360" s="179" t="s">
        <v>135</v>
      </c>
      <c r="E360" s="179" t="s">
        <v>3036</v>
      </c>
      <c r="F360" s="182">
        <v>1909.6</v>
      </c>
      <c r="G360" s="179">
        <v>1364</v>
      </c>
      <c r="H360" s="227">
        <v>359</v>
      </c>
    </row>
    <row r="361" spans="1:8" x14ac:dyDescent="0.3">
      <c r="A361" s="179">
        <v>2020</v>
      </c>
      <c r="B361" s="179" t="s">
        <v>3097</v>
      </c>
      <c r="C361" s="179" t="s">
        <v>3027</v>
      </c>
      <c r="D361" s="179" t="s">
        <v>135</v>
      </c>
      <c r="E361" s="179" t="s">
        <v>3036</v>
      </c>
      <c r="F361" s="182">
        <v>1909.6</v>
      </c>
      <c r="G361" s="179">
        <v>1364</v>
      </c>
      <c r="H361" s="227">
        <v>360</v>
      </c>
    </row>
    <row r="362" spans="1:8" x14ac:dyDescent="0.3">
      <c r="A362" s="179">
        <v>2020</v>
      </c>
      <c r="B362" s="179" t="s">
        <v>3097</v>
      </c>
      <c r="C362" s="179" t="s">
        <v>3031</v>
      </c>
      <c r="D362" s="179" t="s">
        <v>135</v>
      </c>
      <c r="E362" s="179" t="s">
        <v>3036</v>
      </c>
      <c r="F362" s="182">
        <v>11048.8</v>
      </c>
      <c r="G362" s="179">
        <v>7892</v>
      </c>
      <c r="H362" s="227">
        <v>361</v>
      </c>
    </row>
    <row r="363" spans="1:8" x14ac:dyDescent="0.3">
      <c r="A363" s="179">
        <v>2020</v>
      </c>
      <c r="B363" s="179" t="s">
        <v>3097</v>
      </c>
      <c r="C363" s="179" t="s">
        <v>3031</v>
      </c>
      <c r="D363" s="179" t="s">
        <v>135</v>
      </c>
      <c r="E363" s="179" t="s">
        <v>3036</v>
      </c>
      <c r="F363" s="182">
        <v>6561.7999999999993</v>
      </c>
      <c r="G363" s="179">
        <v>4687</v>
      </c>
      <c r="H363" s="227">
        <v>362</v>
      </c>
    </row>
    <row r="364" spans="1:8" x14ac:dyDescent="0.3">
      <c r="A364" s="179">
        <v>2020</v>
      </c>
      <c r="B364" s="179" t="s">
        <v>3097</v>
      </c>
      <c r="C364" s="179" t="s">
        <v>3031</v>
      </c>
      <c r="D364" s="179" t="s">
        <v>135</v>
      </c>
      <c r="E364" s="179" t="s">
        <v>3036</v>
      </c>
      <c r="F364" s="182">
        <v>11048.8</v>
      </c>
      <c r="G364" s="179">
        <v>7892</v>
      </c>
      <c r="H364" s="227">
        <v>363</v>
      </c>
    </row>
    <row r="365" spans="1:8" x14ac:dyDescent="0.3">
      <c r="A365" s="179">
        <v>2020</v>
      </c>
      <c r="B365" s="179" t="s">
        <v>3097</v>
      </c>
      <c r="C365" s="179" t="s">
        <v>3031</v>
      </c>
      <c r="D365" s="179" t="s">
        <v>135</v>
      </c>
      <c r="E365" s="179" t="s">
        <v>3036</v>
      </c>
      <c r="F365" s="182">
        <v>6561.7999999999993</v>
      </c>
      <c r="G365" s="179">
        <v>4687</v>
      </c>
      <c r="H365" s="227">
        <v>364</v>
      </c>
    </row>
    <row r="366" spans="1:8" x14ac:dyDescent="0.3">
      <c r="A366" s="179">
        <v>2020</v>
      </c>
      <c r="B366" s="179" t="s">
        <v>3097</v>
      </c>
      <c r="C366" s="179" t="s">
        <v>3048</v>
      </c>
      <c r="D366" s="179" t="s">
        <v>135</v>
      </c>
      <c r="E366" s="179" t="s">
        <v>3036</v>
      </c>
      <c r="F366" s="182">
        <v>2209.1999999999998</v>
      </c>
      <c r="G366" s="179">
        <v>1578</v>
      </c>
      <c r="H366" s="227">
        <v>365</v>
      </c>
    </row>
    <row r="367" spans="1:8" x14ac:dyDescent="0.3">
      <c r="A367" s="179">
        <v>2020</v>
      </c>
      <c r="B367" s="179" t="s">
        <v>3097</v>
      </c>
      <c r="C367" s="179" t="s">
        <v>3048</v>
      </c>
      <c r="D367" s="179" t="s">
        <v>135</v>
      </c>
      <c r="E367" s="179" t="s">
        <v>3036</v>
      </c>
      <c r="F367" s="182">
        <v>2209.1999999999998</v>
      </c>
      <c r="G367" s="179">
        <v>1578</v>
      </c>
      <c r="H367" s="227">
        <v>366</v>
      </c>
    </row>
    <row r="368" spans="1:8" x14ac:dyDescent="0.3">
      <c r="A368" s="179">
        <v>2020</v>
      </c>
      <c r="B368" s="179" t="s">
        <v>3097</v>
      </c>
      <c r="C368" s="179" t="s">
        <v>3031</v>
      </c>
      <c r="D368" s="179" t="s">
        <v>3042</v>
      </c>
      <c r="E368" s="179" t="s">
        <v>3043</v>
      </c>
      <c r="F368" s="182">
        <v>12532.8</v>
      </c>
      <c r="G368" s="179">
        <v>8952</v>
      </c>
      <c r="H368" s="227">
        <v>367</v>
      </c>
    </row>
    <row r="369" spans="1:8" x14ac:dyDescent="0.3">
      <c r="A369" s="179">
        <v>2020</v>
      </c>
      <c r="B369" s="179" t="s">
        <v>3097</v>
      </c>
      <c r="C369" s="179" t="s">
        <v>3031</v>
      </c>
      <c r="D369" s="179" t="s">
        <v>3042</v>
      </c>
      <c r="E369" s="179" t="s">
        <v>3043</v>
      </c>
      <c r="F369" s="182">
        <v>12532.8</v>
      </c>
      <c r="G369" s="179">
        <v>8952</v>
      </c>
      <c r="H369" s="227">
        <v>368</v>
      </c>
    </row>
    <row r="370" spans="1:8" x14ac:dyDescent="0.3">
      <c r="A370" s="179">
        <v>2020</v>
      </c>
      <c r="B370" s="179" t="s">
        <v>3097</v>
      </c>
      <c r="C370" s="179" t="s">
        <v>3048</v>
      </c>
      <c r="D370" s="179" t="s">
        <v>3042</v>
      </c>
      <c r="E370" s="179" t="s">
        <v>3043</v>
      </c>
      <c r="F370" s="182">
        <v>2209.1999999999998</v>
      </c>
      <c r="G370" s="179">
        <v>1578</v>
      </c>
      <c r="H370" s="227">
        <v>369</v>
      </c>
    </row>
    <row r="371" spans="1:8" x14ac:dyDescent="0.3">
      <c r="A371" s="179">
        <v>2020</v>
      </c>
      <c r="B371" s="179" t="s">
        <v>3097</v>
      </c>
      <c r="C371" s="179" t="s">
        <v>3048</v>
      </c>
      <c r="D371" s="179" t="s">
        <v>3042</v>
      </c>
      <c r="E371" s="179" t="s">
        <v>3043</v>
      </c>
      <c r="F371" s="182">
        <v>2209.1999999999998</v>
      </c>
      <c r="G371" s="179">
        <v>1578</v>
      </c>
      <c r="H371" s="227">
        <v>370</v>
      </c>
    </row>
    <row r="372" spans="1:8" x14ac:dyDescent="0.3">
      <c r="A372" s="179">
        <v>2020</v>
      </c>
      <c r="B372" s="179" t="s">
        <v>3097</v>
      </c>
      <c r="C372" s="179" t="s">
        <v>3039</v>
      </c>
      <c r="D372" s="179" t="s">
        <v>3042</v>
      </c>
      <c r="E372" s="179" t="s">
        <v>3043</v>
      </c>
      <c r="F372" s="182">
        <v>8206.7999999999993</v>
      </c>
      <c r="G372" s="179">
        <v>5862</v>
      </c>
      <c r="H372" s="227">
        <v>371</v>
      </c>
    </row>
    <row r="373" spans="1:8" x14ac:dyDescent="0.3">
      <c r="A373" s="179">
        <v>2020</v>
      </c>
      <c r="B373" s="179" t="s">
        <v>3097</v>
      </c>
      <c r="C373" s="179" t="s">
        <v>3039</v>
      </c>
      <c r="D373" s="179" t="s">
        <v>3042</v>
      </c>
      <c r="E373" s="179" t="s">
        <v>3043</v>
      </c>
      <c r="F373" s="182">
        <v>10381</v>
      </c>
      <c r="G373" s="179">
        <v>7415</v>
      </c>
      <c r="H373" s="227">
        <v>372</v>
      </c>
    </row>
    <row r="374" spans="1:8" x14ac:dyDescent="0.3">
      <c r="A374" s="179">
        <v>2020</v>
      </c>
      <c r="B374" s="179" t="s">
        <v>3097</v>
      </c>
      <c r="C374" s="179" t="s">
        <v>3039</v>
      </c>
      <c r="D374" s="179" t="s">
        <v>3042</v>
      </c>
      <c r="E374" s="179" t="s">
        <v>3043</v>
      </c>
      <c r="F374" s="182">
        <v>13644.4</v>
      </c>
      <c r="G374" s="179">
        <v>9746</v>
      </c>
      <c r="H374" s="227">
        <v>373</v>
      </c>
    </row>
    <row r="375" spans="1:8" x14ac:dyDescent="0.3">
      <c r="A375" s="179">
        <v>2020</v>
      </c>
      <c r="B375" s="179" t="s">
        <v>3097</v>
      </c>
      <c r="C375" s="179" t="s">
        <v>3039</v>
      </c>
      <c r="D375" s="179" t="s">
        <v>3042</v>
      </c>
      <c r="E375" s="179" t="s">
        <v>3043</v>
      </c>
      <c r="F375" s="182">
        <v>8206.7999999999993</v>
      </c>
      <c r="G375" s="179">
        <v>5862</v>
      </c>
      <c r="H375" s="227">
        <v>374</v>
      </c>
    </row>
    <row r="376" spans="1:8" x14ac:dyDescent="0.3">
      <c r="A376" s="179">
        <v>2020</v>
      </c>
      <c r="B376" s="179" t="s">
        <v>3097</v>
      </c>
      <c r="C376" s="179" t="s">
        <v>3039</v>
      </c>
      <c r="D376" s="179" t="s">
        <v>3042</v>
      </c>
      <c r="E376" s="179" t="s">
        <v>3043</v>
      </c>
      <c r="F376" s="182">
        <v>10381</v>
      </c>
      <c r="G376" s="179">
        <v>7415</v>
      </c>
      <c r="H376" s="227">
        <v>375</v>
      </c>
    </row>
    <row r="377" spans="1:8" x14ac:dyDescent="0.3">
      <c r="A377" s="179">
        <v>2020</v>
      </c>
      <c r="B377" s="179" t="s">
        <v>3097</v>
      </c>
      <c r="C377" s="179" t="s">
        <v>3039</v>
      </c>
      <c r="D377" s="179" t="s">
        <v>3042</v>
      </c>
      <c r="E377" s="179" t="s">
        <v>3043</v>
      </c>
      <c r="F377" s="182">
        <v>13644.4</v>
      </c>
      <c r="G377" s="179">
        <v>9746</v>
      </c>
      <c r="H377" s="227">
        <v>376</v>
      </c>
    </row>
    <row r="378" spans="1:8" x14ac:dyDescent="0.3">
      <c r="A378" s="179">
        <v>2020</v>
      </c>
      <c r="B378" s="179" t="s">
        <v>3097</v>
      </c>
      <c r="C378" s="179" t="s">
        <v>3031</v>
      </c>
      <c r="D378" s="179" t="s">
        <v>3049</v>
      </c>
      <c r="E378" s="179" t="s">
        <v>3050</v>
      </c>
      <c r="F378" s="182">
        <v>11048.8</v>
      </c>
      <c r="G378" s="179">
        <v>7892</v>
      </c>
      <c r="H378" s="227">
        <v>377</v>
      </c>
    </row>
    <row r="379" spans="1:8" x14ac:dyDescent="0.3">
      <c r="A379" s="179">
        <v>2020</v>
      </c>
      <c r="B379" s="179" t="s">
        <v>3097</v>
      </c>
      <c r="C379" s="179" t="s">
        <v>3031</v>
      </c>
      <c r="D379" s="179" t="s">
        <v>3049</v>
      </c>
      <c r="E379" s="179" t="s">
        <v>3050</v>
      </c>
      <c r="F379" s="182">
        <v>11180.4</v>
      </c>
      <c r="G379" s="179">
        <v>7986</v>
      </c>
      <c r="H379" s="227">
        <v>378</v>
      </c>
    </row>
    <row r="380" spans="1:8" x14ac:dyDescent="0.3">
      <c r="A380" s="179">
        <v>2020</v>
      </c>
      <c r="B380" s="179" t="s">
        <v>3097</v>
      </c>
      <c r="C380" s="179" t="s">
        <v>3031</v>
      </c>
      <c r="D380" s="179" t="s">
        <v>3049</v>
      </c>
      <c r="E380" s="179" t="s">
        <v>3050</v>
      </c>
      <c r="F380" s="182">
        <v>11048.8</v>
      </c>
      <c r="G380" s="179">
        <v>7892</v>
      </c>
      <c r="H380" s="227">
        <v>379</v>
      </c>
    </row>
    <row r="381" spans="1:8" x14ac:dyDescent="0.3">
      <c r="A381" s="179">
        <v>2020</v>
      </c>
      <c r="B381" s="179" t="s">
        <v>3097</v>
      </c>
      <c r="C381" s="179" t="s">
        <v>3031</v>
      </c>
      <c r="D381" s="179" t="s">
        <v>3049</v>
      </c>
      <c r="E381" s="179" t="s">
        <v>3050</v>
      </c>
      <c r="F381" s="182">
        <v>11180.4</v>
      </c>
      <c r="G381" s="179">
        <v>7986</v>
      </c>
      <c r="H381" s="227">
        <v>380</v>
      </c>
    </row>
    <row r="382" spans="1:8" x14ac:dyDescent="0.3">
      <c r="A382" s="179">
        <v>2020</v>
      </c>
      <c r="B382" s="179" t="s">
        <v>3097</v>
      </c>
      <c r="C382" s="179" t="s">
        <v>3027</v>
      </c>
      <c r="D382" s="179" t="s">
        <v>133</v>
      </c>
      <c r="E382" s="179" t="s">
        <v>3036</v>
      </c>
      <c r="F382" s="182">
        <v>1909.6</v>
      </c>
      <c r="G382" s="179">
        <v>1364</v>
      </c>
      <c r="H382" s="227">
        <v>381</v>
      </c>
    </row>
    <row r="383" spans="1:8" x14ac:dyDescent="0.3">
      <c r="A383" s="179">
        <v>2020</v>
      </c>
      <c r="B383" s="179" t="s">
        <v>3097</v>
      </c>
      <c r="C383" s="179" t="s">
        <v>3027</v>
      </c>
      <c r="D383" s="179" t="s">
        <v>133</v>
      </c>
      <c r="E383" s="179" t="s">
        <v>3036</v>
      </c>
      <c r="F383" s="182">
        <v>1909.6</v>
      </c>
      <c r="G383" s="179">
        <v>1364</v>
      </c>
      <c r="H383" s="227">
        <v>382</v>
      </c>
    </row>
    <row r="384" spans="1:8" x14ac:dyDescent="0.3">
      <c r="A384" s="179">
        <v>2020</v>
      </c>
      <c r="B384" s="179" t="s">
        <v>3097</v>
      </c>
      <c r="C384" s="179" t="s">
        <v>3031</v>
      </c>
      <c r="D384" s="179" t="s">
        <v>133</v>
      </c>
      <c r="E384" s="179" t="s">
        <v>3036</v>
      </c>
      <c r="F384" s="182">
        <v>6561.7999999999993</v>
      </c>
      <c r="G384" s="179">
        <v>4687</v>
      </c>
      <c r="H384" s="227">
        <v>383</v>
      </c>
    </row>
    <row r="385" spans="1:8" x14ac:dyDescent="0.3">
      <c r="A385" s="179">
        <v>2020</v>
      </c>
      <c r="B385" s="179" t="s">
        <v>3097</v>
      </c>
      <c r="C385" s="179" t="s">
        <v>3031</v>
      </c>
      <c r="D385" s="179" t="s">
        <v>133</v>
      </c>
      <c r="E385" s="179" t="s">
        <v>3036</v>
      </c>
      <c r="F385" s="182">
        <v>6561.7999999999993</v>
      </c>
      <c r="G385" s="179">
        <v>4687</v>
      </c>
      <c r="H385" s="227">
        <v>384</v>
      </c>
    </row>
    <row r="386" spans="1:8" x14ac:dyDescent="0.3">
      <c r="A386" s="179">
        <v>2020</v>
      </c>
      <c r="B386" s="179" t="s">
        <v>836</v>
      </c>
      <c r="C386" s="179" t="s">
        <v>3027</v>
      </c>
      <c r="D386" s="179" t="s">
        <v>134</v>
      </c>
      <c r="E386" s="179" t="s">
        <v>3028</v>
      </c>
      <c r="F386" s="182">
        <v>697.19999999999993</v>
      </c>
      <c r="G386" s="179">
        <v>498</v>
      </c>
      <c r="H386" s="227">
        <v>385</v>
      </c>
    </row>
    <row r="387" spans="1:8" x14ac:dyDescent="0.3">
      <c r="A387" s="179">
        <v>2020</v>
      </c>
      <c r="B387" s="179" t="s">
        <v>836</v>
      </c>
      <c r="C387" s="179" t="s">
        <v>3027</v>
      </c>
      <c r="D387" s="179" t="s">
        <v>134</v>
      </c>
      <c r="E387" s="179" t="s">
        <v>3028</v>
      </c>
      <c r="F387" s="182">
        <v>697.19999999999993</v>
      </c>
      <c r="G387" s="179">
        <v>498</v>
      </c>
      <c r="H387" s="227">
        <v>386</v>
      </c>
    </row>
    <row r="388" spans="1:8" x14ac:dyDescent="0.3">
      <c r="A388" s="179">
        <v>2020</v>
      </c>
      <c r="B388" s="179" t="s">
        <v>836</v>
      </c>
      <c r="C388" s="179" t="s">
        <v>3048</v>
      </c>
      <c r="D388" s="179" t="s">
        <v>134</v>
      </c>
      <c r="E388" s="179" t="s">
        <v>3028</v>
      </c>
      <c r="F388" s="182">
        <v>6853</v>
      </c>
      <c r="G388" s="179">
        <v>4895</v>
      </c>
      <c r="H388" s="227">
        <v>387</v>
      </c>
    </row>
    <row r="389" spans="1:8" x14ac:dyDescent="0.3">
      <c r="A389" s="179">
        <v>2020</v>
      </c>
      <c r="B389" s="179" t="s">
        <v>836</v>
      </c>
      <c r="C389" s="179" t="s">
        <v>3048</v>
      </c>
      <c r="D389" s="179" t="s">
        <v>134</v>
      </c>
      <c r="E389" s="179" t="s">
        <v>3028</v>
      </c>
      <c r="F389" s="182">
        <v>6853</v>
      </c>
      <c r="G389" s="179">
        <v>4895</v>
      </c>
      <c r="H389" s="227">
        <v>388</v>
      </c>
    </row>
    <row r="390" spans="1:8" x14ac:dyDescent="0.3">
      <c r="A390" s="179">
        <v>2020</v>
      </c>
      <c r="B390" s="179" t="s">
        <v>836</v>
      </c>
      <c r="C390" s="179" t="s">
        <v>3031</v>
      </c>
      <c r="D390" s="179" t="s">
        <v>135</v>
      </c>
      <c r="E390" s="179" t="s">
        <v>3036</v>
      </c>
      <c r="F390" s="182">
        <v>6421.7999999999993</v>
      </c>
      <c r="G390" s="179">
        <v>4587</v>
      </c>
      <c r="H390" s="227">
        <v>389</v>
      </c>
    </row>
    <row r="391" spans="1:8" x14ac:dyDescent="0.3">
      <c r="A391" s="179">
        <v>2020</v>
      </c>
      <c r="B391" s="179" t="s">
        <v>836</v>
      </c>
      <c r="C391" s="179" t="s">
        <v>3031</v>
      </c>
      <c r="D391" s="179" t="s">
        <v>135</v>
      </c>
      <c r="E391" s="179" t="s">
        <v>3036</v>
      </c>
      <c r="F391" s="182">
        <v>6421.7999999999993</v>
      </c>
      <c r="G391" s="179">
        <v>4587</v>
      </c>
      <c r="H391" s="227">
        <v>390</v>
      </c>
    </row>
    <row r="392" spans="1:8" x14ac:dyDescent="0.3">
      <c r="A392" s="179">
        <v>2020</v>
      </c>
      <c r="B392" s="179" t="s">
        <v>836</v>
      </c>
      <c r="C392" s="179" t="s">
        <v>3048</v>
      </c>
      <c r="D392" s="179" t="s">
        <v>135</v>
      </c>
      <c r="E392" s="179" t="s">
        <v>3036</v>
      </c>
      <c r="F392" s="182">
        <v>6854.4</v>
      </c>
      <c r="G392" s="179">
        <v>4896</v>
      </c>
      <c r="H392" s="227">
        <v>391</v>
      </c>
    </row>
    <row r="393" spans="1:8" x14ac:dyDescent="0.3">
      <c r="A393" s="179">
        <v>2020</v>
      </c>
      <c r="B393" s="179" t="s">
        <v>836</v>
      </c>
      <c r="C393" s="179" t="s">
        <v>3048</v>
      </c>
      <c r="D393" s="179" t="s">
        <v>135</v>
      </c>
      <c r="E393" s="179" t="s">
        <v>3036</v>
      </c>
      <c r="F393" s="182">
        <v>6854.4</v>
      </c>
      <c r="G393" s="179">
        <v>4896</v>
      </c>
      <c r="H393" s="227">
        <v>392</v>
      </c>
    </row>
    <row r="394" spans="1:8" x14ac:dyDescent="0.3">
      <c r="A394" s="179">
        <v>2020</v>
      </c>
      <c r="B394" s="179" t="s">
        <v>836</v>
      </c>
      <c r="C394" s="179" t="s">
        <v>3031</v>
      </c>
      <c r="D394" s="179" t="s">
        <v>3042</v>
      </c>
      <c r="E394" s="179" t="s">
        <v>3043</v>
      </c>
      <c r="F394" s="182">
        <v>5021.7999999999993</v>
      </c>
      <c r="G394" s="179">
        <v>3587</v>
      </c>
      <c r="H394" s="227">
        <v>393</v>
      </c>
    </row>
    <row r="395" spans="1:8" x14ac:dyDescent="0.3">
      <c r="A395" s="179">
        <v>2020</v>
      </c>
      <c r="B395" s="179" t="s">
        <v>836</v>
      </c>
      <c r="C395" s="179" t="s">
        <v>3031</v>
      </c>
      <c r="D395" s="179" t="s">
        <v>3042</v>
      </c>
      <c r="E395" s="179" t="s">
        <v>3043</v>
      </c>
      <c r="F395" s="182">
        <v>11048.8</v>
      </c>
      <c r="G395" s="179">
        <v>7892</v>
      </c>
      <c r="H395" s="227">
        <v>394</v>
      </c>
    </row>
    <row r="396" spans="1:8" x14ac:dyDescent="0.3">
      <c r="A396" s="179">
        <v>2020</v>
      </c>
      <c r="B396" s="179" t="s">
        <v>836</v>
      </c>
      <c r="C396" s="179" t="s">
        <v>3031</v>
      </c>
      <c r="D396" s="179" t="s">
        <v>3042</v>
      </c>
      <c r="E396" s="179" t="s">
        <v>3043</v>
      </c>
      <c r="F396" s="182">
        <v>5021.7999999999993</v>
      </c>
      <c r="G396" s="179">
        <v>3587</v>
      </c>
      <c r="H396" s="227">
        <v>395</v>
      </c>
    </row>
    <row r="397" spans="1:8" x14ac:dyDescent="0.3">
      <c r="A397" s="179">
        <v>2020</v>
      </c>
      <c r="B397" s="179" t="s">
        <v>836</v>
      </c>
      <c r="C397" s="179" t="s">
        <v>3031</v>
      </c>
      <c r="D397" s="179" t="s">
        <v>3042</v>
      </c>
      <c r="E397" s="179" t="s">
        <v>3043</v>
      </c>
      <c r="F397" s="182">
        <v>11048.8</v>
      </c>
      <c r="G397" s="179">
        <v>7892</v>
      </c>
      <c r="H397" s="227">
        <v>396</v>
      </c>
    </row>
    <row r="398" spans="1:8" x14ac:dyDescent="0.3">
      <c r="A398" s="179">
        <v>2020</v>
      </c>
      <c r="B398" s="179" t="s">
        <v>836</v>
      </c>
      <c r="C398" s="179" t="s">
        <v>3031</v>
      </c>
      <c r="D398" s="179" t="s">
        <v>3049</v>
      </c>
      <c r="E398" s="179" t="s">
        <v>3050</v>
      </c>
      <c r="F398" s="182">
        <v>6421.7999999999993</v>
      </c>
      <c r="G398" s="179">
        <v>4587</v>
      </c>
      <c r="H398" s="227">
        <v>397</v>
      </c>
    </row>
    <row r="399" spans="1:8" x14ac:dyDescent="0.3">
      <c r="A399" s="179">
        <v>2020</v>
      </c>
      <c r="B399" s="179" t="s">
        <v>836</v>
      </c>
      <c r="C399" s="179" t="s">
        <v>3031</v>
      </c>
      <c r="D399" s="179" t="s">
        <v>3049</v>
      </c>
      <c r="E399" s="179" t="s">
        <v>3050</v>
      </c>
      <c r="F399" s="182">
        <v>6830.5999999999995</v>
      </c>
      <c r="G399" s="179">
        <v>4879</v>
      </c>
      <c r="H399" s="227">
        <v>398</v>
      </c>
    </row>
    <row r="400" spans="1:8" x14ac:dyDescent="0.3">
      <c r="A400" s="179">
        <v>2020</v>
      </c>
      <c r="B400" s="179" t="s">
        <v>836</v>
      </c>
      <c r="C400" s="179" t="s">
        <v>3031</v>
      </c>
      <c r="D400" s="179" t="s">
        <v>3049</v>
      </c>
      <c r="E400" s="179" t="s">
        <v>3050</v>
      </c>
      <c r="F400" s="182">
        <v>6421.7999999999993</v>
      </c>
      <c r="G400" s="179">
        <v>4587</v>
      </c>
      <c r="H400" s="227">
        <v>399</v>
      </c>
    </row>
    <row r="401" spans="1:8" x14ac:dyDescent="0.3">
      <c r="A401" s="179">
        <v>2020</v>
      </c>
      <c r="B401" s="179" t="s">
        <v>836</v>
      </c>
      <c r="C401" s="179" t="s">
        <v>3031</v>
      </c>
      <c r="D401" s="179" t="s">
        <v>3049</v>
      </c>
      <c r="E401" s="179" t="s">
        <v>3050</v>
      </c>
      <c r="F401" s="182">
        <v>6830.5999999999995</v>
      </c>
      <c r="G401" s="179">
        <v>4879</v>
      </c>
      <c r="H401" s="227">
        <v>400</v>
      </c>
    </row>
    <row r="402" spans="1:8" x14ac:dyDescent="0.3">
      <c r="A402" s="179">
        <v>2020</v>
      </c>
      <c r="B402" s="179" t="s">
        <v>836</v>
      </c>
      <c r="C402" s="179" t="s">
        <v>3048</v>
      </c>
      <c r="D402" s="179" t="s">
        <v>3049</v>
      </c>
      <c r="E402" s="179" t="s">
        <v>3050</v>
      </c>
      <c r="F402" s="182">
        <v>6854.4</v>
      </c>
      <c r="G402" s="179">
        <v>4896</v>
      </c>
      <c r="H402" s="227">
        <v>401</v>
      </c>
    </row>
    <row r="403" spans="1:8" x14ac:dyDescent="0.3">
      <c r="A403" s="179">
        <v>2020</v>
      </c>
      <c r="B403" s="179" t="s">
        <v>836</v>
      </c>
      <c r="C403" s="179" t="s">
        <v>3048</v>
      </c>
      <c r="D403" s="179" t="s">
        <v>3049</v>
      </c>
      <c r="E403" s="179" t="s">
        <v>3050</v>
      </c>
      <c r="F403" s="182">
        <v>6854.4</v>
      </c>
      <c r="G403" s="179">
        <v>4896</v>
      </c>
      <c r="H403" s="227">
        <v>402</v>
      </c>
    </row>
    <row r="404" spans="1:8" x14ac:dyDescent="0.3">
      <c r="A404" s="179">
        <v>2020</v>
      </c>
      <c r="B404" s="179" t="s">
        <v>836</v>
      </c>
      <c r="C404" s="179" t="s">
        <v>3031</v>
      </c>
      <c r="D404" s="179" t="s">
        <v>133</v>
      </c>
      <c r="E404" s="179" t="s">
        <v>3036</v>
      </c>
      <c r="F404" s="182">
        <v>8853.5999999999985</v>
      </c>
      <c r="G404" s="179">
        <v>6324</v>
      </c>
      <c r="H404" s="227">
        <v>403</v>
      </c>
    </row>
    <row r="405" spans="1:8" x14ac:dyDescent="0.3">
      <c r="A405" s="179">
        <v>2020</v>
      </c>
      <c r="B405" s="179" t="s">
        <v>836</v>
      </c>
      <c r="C405" s="179" t="s">
        <v>3031</v>
      </c>
      <c r="D405" s="179" t="s">
        <v>133</v>
      </c>
      <c r="E405" s="179" t="s">
        <v>3036</v>
      </c>
      <c r="F405" s="182">
        <v>8853.5999999999985</v>
      </c>
      <c r="G405" s="179">
        <v>6324</v>
      </c>
      <c r="H405" s="227">
        <v>404</v>
      </c>
    </row>
    <row r="406" spans="1:8" x14ac:dyDescent="0.3">
      <c r="A406" s="179">
        <v>2020</v>
      </c>
      <c r="B406" s="179" t="s">
        <v>836</v>
      </c>
      <c r="C406" s="179" t="s">
        <v>3039</v>
      </c>
      <c r="D406" s="179" t="s">
        <v>133</v>
      </c>
      <c r="E406" s="179" t="s">
        <v>3036</v>
      </c>
      <c r="F406" s="182">
        <v>6421.7999999999993</v>
      </c>
      <c r="G406" s="179">
        <v>4587</v>
      </c>
      <c r="H406" s="227">
        <v>405</v>
      </c>
    </row>
    <row r="407" spans="1:8" x14ac:dyDescent="0.3">
      <c r="A407" s="179">
        <v>2020</v>
      </c>
      <c r="B407" s="179" t="s">
        <v>836</v>
      </c>
      <c r="C407" s="179" t="s">
        <v>3039</v>
      </c>
      <c r="D407" s="179" t="s">
        <v>133</v>
      </c>
      <c r="E407" s="179" t="s">
        <v>3036</v>
      </c>
      <c r="F407" s="182">
        <v>6421.7999999999993</v>
      </c>
      <c r="G407" s="179">
        <v>4587</v>
      </c>
      <c r="H407" s="227">
        <v>406</v>
      </c>
    </row>
    <row r="408" spans="1:8" x14ac:dyDescent="0.3">
      <c r="A408" s="179">
        <v>2020</v>
      </c>
      <c r="B408" s="179" t="s">
        <v>3150</v>
      </c>
      <c r="C408" s="179" t="s">
        <v>3031</v>
      </c>
      <c r="D408" s="179" t="s">
        <v>134</v>
      </c>
      <c r="E408" s="179" t="s">
        <v>3028</v>
      </c>
      <c r="F408" s="182">
        <v>7872.2</v>
      </c>
      <c r="G408" s="179">
        <v>5623</v>
      </c>
      <c r="H408" s="227">
        <v>407</v>
      </c>
    </row>
    <row r="409" spans="1:8" x14ac:dyDescent="0.3">
      <c r="A409" s="179">
        <v>2020</v>
      </c>
      <c r="B409" s="179" t="s">
        <v>3150</v>
      </c>
      <c r="C409" s="179" t="s">
        <v>3031</v>
      </c>
      <c r="D409" s="179" t="s">
        <v>134</v>
      </c>
      <c r="E409" s="179" t="s">
        <v>3028</v>
      </c>
      <c r="F409" s="182">
        <v>10259.199999999999</v>
      </c>
      <c r="G409" s="179">
        <v>7328</v>
      </c>
      <c r="H409" s="227">
        <v>408</v>
      </c>
    </row>
    <row r="410" spans="1:8" x14ac:dyDescent="0.3">
      <c r="A410" s="179">
        <v>2020</v>
      </c>
      <c r="B410" s="179" t="s">
        <v>3150</v>
      </c>
      <c r="C410" s="179" t="s">
        <v>3031</v>
      </c>
      <c r="D410" s="179" t="s">
        <v>134</v>
      </c>
      <c r="E410" s="179" t="s">
        <v>3028</v>
      </c>
      <c r="F410" s="182">
        <v>7872.2</v>
      </c>
      <c r="G410" s="179">
        <v>5623</v>
      </c>
      <c r="H410" s="227">
        <v>409</v>
      </c>
    </row>
    <row r="411" spans="1:8" x14ac:dyDescent="0.3">
      <c r="A411" s="179">
        <v>2020</v>
      </c>
      <c r="B411" s="179" t="s">
        <v>3150</v>
      </c>
      <c r="C411" s="179" t="s">
        <v>3031</v>
      </c>
      <c r="D411" s="179" t="s">
        <v>134</v>
      </c>
      <c r="E411" s="179" t="s">
        <v>3028</v>
      </c>
      <c r="F411" s="182">
        <v>10259.199999999999</v>
      </c>
      <c r="G411" s="179">
        <v>7328</v>
      </c>
      <c r="H411" s="227">
        <v>410</v>
      </c>
    </row>
    <row r="412" spans="1:8" x14ac:dyDescent="0.3">
      <c r="A412" s="179">
        <v>2020</v>
      </c>
      <c r="B412" s="179" t="s">
        <v>3150</v>
      </c>
      <c r="C412" s="179" t="s">
        <v>3027</v>
      </c>
      <c r="D412" s="179" t="s">
        <v>135</v>
      </c>
      <c r="E412" s="179" t="s">
        <v>3036</v>
      </c>
      <c r="F412" s="182">
        <v>3637.2</v>
      </c>
      <c r="G412" s="179">
        <v>2598</v>
      </c>
      <c r="H412" s="227">
        <v>411</v>
      </c>
    </row>
    <row r="413" spans="1:8" x14ac:dyDescent="0.3">
      <c r="A413" s="179">
        <v>2020</v>
      </c>
      <c r="B413" s="179" t="s">
        <v>3150</v>
      </c>
      <c r="C413" s="179" t="s">
        <v>3027</v>
      </c>
      <c r="D413" s="179" t="s">
        <v>135</v>
      </c>
      <c r="E413" s="179" t="s">
        <v>3036</v>
      </c>
      <c r="F413" s="182">
        <v>3637.2</v>
      </c>
      <c r="G413" s="179">
        <v>2598</v>
      </c>
      <c r="H413" s="227">
        <v>412</v>
      </c>
    </row>
    <row r="414" spans="1:8" x14ac:dyDescent="0.3">
      <c r="A414" s="179">
        <v>2020</v>
      </c>
      <c r="B414" s="179" t="s">
        <v>3150</v>
      </c>
      <c r="C414" s="179" t="s">
        <v>3031</v>
      </c>
      <c r="D414" s="179" t="s">
        <v>135</v>
      </c>
      <c r="E414" s="179" t="s">
        <v>3036</v>
      </c>
      <c r="F414" s="182">
        <v>7872.2</v>
      </c>
      <c r="G414" s="179">
        <v>5623</v>
      </c>
      <c r="H414" s="227">
        <v>413</v>
      </c>
    </row>
    <row r="415" spans="1:8" x14ac:dyDescent="0.3">
      <c r="A415" s="179">
        <v>2020</v>
      </c>
      <c r="B415" s="179" t="s">
        <v>3150</v>
      </c>
      <c r="C415" s="179" t="s">
        <v>3031</v>
      </c>
      <c r="D415" s="179" t="s">
        <v>135</v>
      </c>
      <c r="E415" s="179" t="s">
        <v>3036</v>
      </c>
      <c r="F415" s="182">
        <v>7872.2</v>
      </c>
      <c r="G415" s="179">
        <v>5623</v>
      </c>
      <c r="H415" s="227">
        <v>414</v>
      </c>
    </row>
    <row r="416" spans="1:8" x14ac:dyDescent="0.3">
      <c r="A416" s="179">
        <v>2020</v>
      </c>
      <c r="B416" s="179" t="s">
        <v>3150</v>
      </c>
      <c r="C416" s="179" t="s">
        <v>3027</v>
      </c>
      <c r="D416" s="179" t="s">
        <v>3042</v>
      </c>
      <c r="E416" s="179" t="s">
        <v>3043</v>
      </c>
      <c r="F416" s="182">
        <v>697.19999999999993</v>
      </c>
      <c r="G416" s="179">
        <v>498</v>
      </c>
      <c r="H416" s="227">
        <v>415</v>
      </c>
    </row>
    <row r="417" spans="1:8" x14ac:dyDescent="0.3">
      <c r="A417" s="179">
        <v>2020</v>
      </c>
      <c r="B417" s="179" t="s">
        <v>3150</v>
      </c>
      <c r="C417" s="179" t="s">
        <v>3027</v>
      </c>
      <c r="D417" s="179" t="s">
        <v>3042</v>
      </c>
      <c r="E417" s="179" t="s">
        <v>3043</v>
      </c>
      <c r="F417" s="182">
        <v>697.19999999999993</v>
      </c>
      <c r="G417" s="179">
        <v>498</v>
      </c>
      <c r="H417" s="227">
        <v>416</v>
      </c>
    </row>
    <row r="418" spans="1:8" x14ac:dyDescent="0.3">
      <c r="A418" s="179">
        <v>2020</v>
      </c>
      <c r="B418" s="179" t="s">
        <v>3150</v>
      </c>
      <c r="C418" s="179" t="s">
        <v>3039</v>
      </c>
      <c r="D418" s="179" t="s">
        <v>3042</v>
      </c>
      <c r="E418" s="179" t="s">
        <v>3043</v>
      </c>
      <c r="F418" s="182">
        <v>6421.7999999999993</v>
      </c>
      <c r="G418" s="179">
        <v>4587</v>
      </c>
      <c r="H418" s="227">
        <v>417</v>
      </c>
    </row>
    <row r="419" spans="1:8" x14ac:dyDescent="0.3">
      <c r="A419" s="179">
        <v>2020</v>
      </c>
      <c r="B419" s="179" t="s">
        <v>3150</v>
      </c>
      <c r="C419" s="179" t="s">
        <v>3039</v>
      </c>
      <c r="D419" s="179" t="s">
        <v>3042</v>
      </c>
      <c r="E419" s="179" t="s">
        <v>3043</v>
      </c>
      <c r="F419" s="182">
        <v>6421.7999999999993</v>
      </c>
      <c r="G419" s="179">
        <v>4587</v>
      </c>
      <c r="H419" s="227">
        <v>418</v>
      </c>
    </row>
    <row r="420" spans="1:8" x14ac:dyDescent="0.3">
      <c r="A420" s="179">
        <v>2020</v>
      </c>
      <c r="B420" s="179" t="s">
        <v>3150</v>
      </c>
      <c r="C420" s="179" t="s">
        <v>3027</v>
      </c>
      <c r="D420" s="179" t="s">
        <v>3049</v>
      </c>
      <c r="E420" s="179" t="s">
        <v>3050</v>
      </c>
      <c r="F420" s="182">
        <v>3637.2</v>
      </c>
      <c r="G420" s="179">
        <v>2598</v>
      </c>
      <c r="H420" s="227">
        <v>419</v>
      </c>
    </row>
    <row r="421" spans="1:8" x14ac:dyDescent="0.3">
      <c r="A421" s="179">
        <v>2020</v>
      </c>
      <c r="B421" s="179" t="s">
        <v>3150</v>
      </c>
      <c r="C421" s="179" t="s">
        <v>3027</v>
      </c>
      <c r="D421" s="179" t="s">
        <v>3049</v>
      </c>
      <c r="E421" s="179" t="s">
        <v>3050</v>
      </c>
      <c r="F421" s="182">
        <v>3637.2</v>
      </c>
      <c r="G421" s="179">
        <v>2598</v>
      </c>
      <c r="H421" s="227">
        <v>420</v>
      </c>
    </row>
    <row r="422" spans="1:8" x14ac:dyDescent="0.3">
      <c r="A422" s="179">
        <v>2020</v>
      </c>
      <c r="B422" s="179" t="s">
        <v>3150</v>
      </c>
      <c r="C422" s="179" t="s">
        <v>3048</v>
      </c>
      <c r="D422" s="179" t="s">
        <v>3049</v>
      </c>
      <c r="E422" s="179" t="s">
        <v>3050</v>
      </c>
      <c r="F422" s="182">
        <v>2878.3999999999996</v>
      </c>
      <c r="G422" s="179">
        <v>2056</v>
      </c>
      <c r="H422" s="227">
        <v>421</v>
      </c>
    </row>
    <row r="423" spans="1:8" x14ac:dyDescent="0.3">
      <c r="A423" s="179">
        <v>2020</v>
      </c>
      <c r="B423" s="179" t="s">
        <v>3150</v>
      </c>
      <c r="C423" s="179" t="s">
        <v>3048</v>
      </c>
      <c r="D423" s="179" t="s">
        <v>3049</v>
      </c>
      <c r="E423" s="179" t="s">
        <v>3050</v>
      </c>
      <c r="F423" s="182">
        <v>2878.3999999999996</v>
      </c>
      <c r="G423" s="179">
        <v>2056</v>
      </c>
      <c r="H423" s="227">
        <v>422</v>
      </c>
    </row>
    <row r="424" spans="1:8" x14ac:dyDescent="0.3">
      <c r="A424" s="179">
        <v>2020</v>
      </c>
      <c r="B424" s="179" t="s">
        <v>3150</v>
      </c>
      <c r="C424" s="179" t="s">
        <v>3031</v>
      </c>
      <c r="D424" s="179" t="s">
        <v>133</v>
      </c>
      <c r="E424" s="179" t="s">
        <v>3036</v>
      </c>
      <c r="F424" s="182">
        <v>12349.4</v>
      </c>
      <c r="G424" s="179">
        <v>8821</v>
      </c>
      <c r="H424" s="227">
        <v>423</v>
      </c>
    </row>
    <row r="425" spans="1:8" x14ac:dyDescent="0.3">
      <c r="A425" s="179">
        <v>2020</v>
      </c>
      <c r="B425" s="179" t="s">
        <v>3150</v>
      </c>
      <c r="C425" s="179" t="s">
        <v>3031</v>
      </c>
      <c r="D425" s="179" t="s">
        <v>133</v>
      </c>
      <c r="E425" s="179" t="s">
        <v>3036</v>
      </c>
      <c r="F425" s="182">
        <v>12349.4</v>
      </c>
      <c r="G425" s="179">
        <v>8821</v>
      </c>
      <c r="H425" s="227">
        <v>424</v>
      </c>
    </row>
    <row r="426" spans="1:8" x14ac:dyDescent="0.3">
      <c r="A426" s="179">
        <v>2020</v>
      </c>
      <c r="B426" s="179" t="s">
        <v>3150</v>
      </c>
      <c r="C426" s="179" t="s">
        <v>3039</v>
      </c>
      <c r="D426" s="179" t="s">
        <v>133</v>
      </c>
      <c r="E426" s="179" t="s">
        <v>3036</v>
      </c>
      <c r="F426" s="182">
        <v>11545.8</v>
      </c>
      <c r="G426" s="179">
        <v>8247</v>
      </c>
      <c r="H426" s="227">
        <v>425</v>
      </c>
    </row>
    <row r="427" spans="1:8" x14ac:dyDescent="0.3">
      <c r="A427" s="179">
        <v>2020</v>
      </c>
      <c r="B427" s="179" t="s">
        <v>3150</v>
      </c>
      <c r="C427" s="179" t="s">
        <v>3039</v>
      </c>
      <c r="D427" s="179" t="s">
        <v>133</v>
      </c>
      <c r="E427" s="179" t="s">
        <v>3036</v>
      </c>
      <c r="F427" s="182">
        <v>11545.8</v>
      </c>
      <c r="G427" s="179">
        <v>8247</v>
      </c>
      <c r="H427" s="227">
        <v>426</v>
      </c>
    </row>
    <row r="428" spans="1:8" x14ac:dyDescent="0.3">
      <c r="A428" s="179">
        <v>2020</v>
      </c>
      <c r="B428" s="179" t="s">
        <v>3171</v>
      </c>
      <c r="C428" s="179" t="s">
        <v>3027</v>
      </c>
      <c r="D428" s="179" t="s">
        <v>134</v>
      </c>
      <c r="E428" s="179" t="s">
        <v>3028</v>
      </c>
      <c r="F428" s="182">
        <v>8243.1999999999989</v>
      </c>
      <c r="G428" s="179">
        <v>5888</v>
      </c>
      <c r="H428" s="227">
        <v>427</v>
      </c>
    </row>
    <row r="429" spans="1:8" x14ac:dyDescent="0.3">
      <c r="A429" s="179">
        <v>2020</v>
      </c>
      <c r="B429" s="179" t="s">
        <v>3171</v>
      </c>
      <c r="C429" s="179" t="s">
        <v>3027</v>
      </c>
      <c r="D429" s="179" t="s">
        <v>134</v>
      </c>
      <c r="E429" s="179" t="s">
        <v>3028</v>
      </c>
      <c r="F429" s="182">
        <v>8243.1999999999989</v>
      </c>
      <c r="G429" s="179">
        <v>5888</v>
      </c>
      <c r="H429" s="227">
        <v>428</v>
      </c>
    </row>
    <row r="430" spans="1:8" x14ac:dyDescent="0.3">
      <c r="A430" s="179">
        <v>2020</v>
      </c>
      <c r="B430" s="179" t="s">
        <v>3171</v>
      </c>
      <c r="C430" s="179" t="s">
        <v>3031</v>
      </c>
      <c r="D430" s="179" t="s">
        <v>134</v>
      </c>
      <c r="E430" s="179" t="s">
        <v>3028</v>
      </c>
      <c r="F430" s="182">
        <v>12518.8</v>
      </c>
      <c r="G430" s="179">
        <v>8942</v>
      </c>
      <c r="H430" s="227">
        <v>429</v>
      </c>
    </row>
    <row r="431" spans="1:8" x14ac:dyDescent="0.3">
      <c r="A431" s="179">
        <v>2020</v>
      </c>
      <c r="B431" s="179" t="s">
        <v>3171</v>
      </c>
      <c r="C431" s="179" t="s">
        <v>3031</v>
      </c>
      <c r="D431" s="179" t="s">
        <v>134</v>
      </c>
      <c r="E431" s="179" t="s">
        <v>3028</v>
      </c>
      <c r="F431" s="182">
        <v>12518.8</v>
      </c>
      <c r="G431" s="179">
        <v>8942</v>
      </c>
      <c r="H431" s="227">
        <v>430</v>
      </c>
    </row>
    <row r="432" spans="1:8" x14ac:dyDescent="0.3">
      <c r="A432" s="179">
        <v>2020</v>
      </c>
      <c r="B432" s="179" t="s">
        <v>3171</v>
      </c>
      <c r="C432" s="179" t="s">
        <v>3048</v>
      </c>
      <c r="D432" s="179" t="s">
        <v>134</v>
      </c>
      <c r="E432" s="179" t="s">
        <v>3028</v>
      </c>
      <c r="F432" s="182">
        <v>3757.6</v>
      </c>
      <c r="G432" s="179">
        <v>2684</v>
      </c>
      <c r="H432" s="227">
        <v>431</v>
      </c>
    </row>
    <row r="433" spans="1:8" x14ac:dyDescent="0.3">
      <c r="A433" s="179">
        <v>2020</v>
      </c>
      <c r="B433" s="179" t="s">
        <v>3171</v>
      </c>
      <c r="C433" s="179" t="s">
        <v>3048</v>
      </c>
      <c r="D433" s="179" t="s">
        <v>134</v>
      </c>
      <c r="E433" s="179" t="s">
        <v>3028</v>
      </c>
      <c r="F433" s="182">
        <v>3757.6</v>
      </c>
      <c r="G433" s="179">
        <v>2684</v>
      </c>
      <c r="H433" s="227">
        <v>432</v>
      </c>
    </row>
    <row r="434" spans="1:8" x14ac:dyDescent="0.3">
      <c r="A434" s="179">
        <v>2020</v>
      </c>
      <c r="B434" s="179" t="s">
        <v>3171</v>
      </c>
      <c r="C434" s="179" t="s">
        <v>3027</v>
      </c>
      <c r="D434" s="179" t="s">
        <v>135</v>
      </c>
      <c r="E434" s="179" t="s">
        <v>3036</v>
      </c>
      <c r="F434" s="182">
        <v>8243.1999999999989</v>
      </c>
      <c r="G434" s="179">
        <v>5888</v>
      </c>
      <c r="H434" s="227">
        <v>433</v>
      </c>
    </row>
    <row r="435" spans="1:8" x14ac:dyDescent="0.3">
      <c r="A435" s="179">
        <v>2020</v>
      </c>
      <c r="B435" s="179" t="s">
        <v>3171</v>
      </c>
      <c r="C435" s="179" t="s">
        <v>3027</v>
      </c>
      <c r="D435" s="179" t="s">
        <v>135</v>
      </c>
      <c r="E435" s="179" t="s">
        <v>3036</v>
      </c>
      <c r="F435" s="182">
        <v>8243.1999999999989</v>
      </c>
      <c r="G435" s="179">
        <v>5888</v>
      </c>
      <c r="H435" s="227">
        <v>434</v>
      </c>
    </row>
    <row r="436" spans="1:8" x14ac:dyDescent="0.3">
      <c r="A436" s="179">
        <v>2020</v>
      </c>
      <c r="B436" s="179" t="s">
        <v>3171</v>
      </c>
      <c r="C436" s="179" t="s">
        <v>3039</v>
      </c>
      <c r="D436" s="179" t="s">
        <v>135</v>
      </c>
      <c r="E436" s="179" t="s">
        <v>3036</v>
      </c>
      <c r="F436" s="182">
        <v>3311</v>
      </c>
      <c r="G436" s="179">
        <v>2365</v>
      </c>
      <c r="H436" s="227">
        <v>435</v>
      </c>
    </row>
    <row r="437" spans="1:8" x14ac:dyDescent="0.3">
      <c r="A437" s="179">
        <v>2020</v>
      </c>
      <c r="B437" s="179" t="s">
        <v>3171</v>
      </c>
      <c r="C437" s="179" t="s">
        <v>3039</v>
      </c>
      <c r="D437" s="179" t="s">
        <v>135</v>
      </c>
      <c r="E437" s="179" t="s">
        <v>3036</v>
      </c>
      <c r="F437" s="182">
        <v>3311</v>
      </c>
      <c r="G437" s="179">
        <v>2365</v>
      </c>
      <c r="H437" s="227">
        <v>436</v>
      </c>
    </row>
    <row r="438" spans="1:8" x14ac:dyDescent="0.3">
      <c r="A438" s="179">
        <v>2020</v>
      </c>
      <c r="B438" s="179" t="s">
        <v>3171</v>
      </c>
      <c r="C438" s="179" t="s">
        <v>3031</v>
      </c>
      <c r="D438" s="179" t="s">
        <v>3042</v>
      </c>
      <c r="E438" s="179" t="s">
        <v>3043</v>
      </c>
      <c r="F438" s="182">
        <v>8853.5999999999985</v>
      </c>
      <c r="G438" s="179">
        <v>6324</v>
      </c>
      <c r="H438" s="227">
        <v>437</v>
      </c>
    </row>
    <row r="439" spans="1:8" x14ac:dyDescent="0.3">
      <c r="A439" s="179">
        <v>2020</v>
      </c>
      <c r="B439" s="179" t="s">
        <v>3171</v>
      </c>
      <c r="C439" s="179" t="s">
        <v>3031</v>
      </c>
      <c r="D439" s="179" t="s">
        <v>3042</v>
      </c>
      <c r="E439" s="179" t="s">
        <v>3043</v>
      </c>
      <c r="F439" s="182">
        <v>8853.5999999999985</v>
      </c>
      <c r="G439" s="179">
        <v>6324</v>
      </c>
      <c r="H439" s="227">
        <v>438</v>
      </c>
    </row>
    <row r="440" spans="1:8" x14ac:dyDescent="0.3">
      <c r="A440" s="179">
        <v>2020</v>
      </c>
      <c r="B440" s="179" t="s">
        <v>3171</v>
      </c>
      <c r="C440" s="179" t="s">
        <v>3048</v>
      </c>
      <c r="D440" s="179" t="s">
        <v>3042</v>
      </c>
      <c r="E440" s="179" t="s">
        <v>3043</v>
      </c>
      <c r="F440" s="182">
        <v>6853</v>
      </c>
      <c r="G440" s="179">
        <v>4895</v>
      </c>
      <c r="H440" s="227">
        <v>439</v>
      </c>
    </row>
    <row r="441" spans="1:8" x14ac:dyDescent="0.3">
      <c r="A441" s="179">
        <v>2020</v>
      </c>
      <c r="B441" s="179" t="s">
        <v>3171</v>
      </c>
      <c r="C441" s="179" t="s">
        <v>3048</v>
      </c>
      <c r="D441" s="179" t="s">
        <v>3042</v>
      </c>
      <c r="E441" s="179" t="s">
        <v>3043</v>
      </c>
      <c r="F441" s="182">
        <v>6853</v>
      </c>
      <c r="G441" s="179">
        <v>4895</v>
      </c>
      <c r="H441" s="227">
        <v>440</v>
      </c>
    </row>
    <row r="442" spans="1:8" x14ac:dyDescent="0.3">
      <c r="A442" s="179">
        <v>2020</v>
      </c>
      <c r="B442" s="179" t="s">
        <v>3171</v>
      </c>
      <c r="C442" s="179" t="s">
        <v>3031</v>
      </c>
      <c r="D442" s="179" t="s">
        <v>3049</v>
      </c>
      <c r="E442" s="179" t="s">
        <v>3050</v>
      </c>
      <c r="F442" s="182">
        <v>3022.6</v>
      </c>
      <c r="G442" s="179">
        <v>2159</v>
      </c>
      <c r="H442" s="227">
        <v>441</v>
      </c>
    </row>
    <row r="443" spans="1:8" x14ac:dyDescent="0.3">
      <c r="A443" s="179">
        <v>2020</v>
      </c>
      <c r="B443" s="179" t="s">
        <v>3171</v>
      </c>
      <c r="C443" s="179" t="s">
        <v>3031</v>
      </c>
      <c r="D443" s="179" t="s">
        <v>3049</v>
      </c>
      <c r="E443" s="179" t="s">
        <v>3050</v>
      </c>
      <c r="F443" s="182">
        <v>3022.6</v>
      </c>
      <c r="G443" s="179">
        <v>2159</v>
      </c>
      <c r="H443" s="227">
        <v>442</v>
      </c>
    </row>
    <row r="444" spans="1:8" x14ac:dyDescent="0.3">
      <c r="A444" s="179">
        <v>2020</v>
      </c>
      <c r="B444" s="179" t="s">
        <v>3171</v>
      </c>
      <c r="C444" s="179" t="s">
        <v>3039</v>
      </c>
      <c r="D444" s="179" t="s">
        <v>3049</v>
      </c>
      <c r="E444" s="179" t="s">
        <v>3050</v>
      </c>
      <c r="F444" s="182">
        <v>3311</v>
      </c>
      <c r="G444" s="179">
        <v>2365</v>
      </c>
      <c r="H444" s="227">
        <v>443</v>
      </c>
    </row>
    <row r="445" spans="1:8" x14ac:dyDescent="0.3">
      <c r="A445" s="179">
        <v>2020</v>
      </c>
      <c r="B445" s="179" t="s">
        <v>3171</v>
      </c>
      <c r="C445" s="179" t="s">
        <v>3039</v>
      </c>
      <c r="D445" s="179" t="s">
        <v>3049</v>
      </c>
      <c r="E445" s="179" t="s">
        <v>3050</v>
      </c>
      <c r="F445" s="182">
        <v>3311</v>
      </c>
      <c r="G445" s="179">
        <v>2365</v>
      </c>
      <c r="H445" s="227">
        <v>444</v>
      </c>
    </row>
  </sheetData>
  <mergeCells count="1">
    <mergeCell ref="J19:Q21"/>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10D2A-D9DB-478E-BB7B-1F32EA10F131}">
  <sheetPr codeName="Leht7"/>
  <dimension ref="A1:K31"/>
  <sheetViews>
    <sheetView zoomScale="140" zoomScaleNormal="140" workbookViewId="0"/>
  </sheetViews>
  <sheetFormatPr defaultColWidth="8.88671875" defaultRowHeight="15.6" x14ac:dyDescent="0.3"/>
  <cols>
    <col min="1" max="1" width="14.6640625" style="32" customWidth="1"/>
    <col min="2" max="2" width="11.33203125" style="32" customWidth="1"/>
    <col min="3" max="3" width="13.44140625" style="32" customWidth="1"/>
    <col min="4" max="4" width="12" style="32" bestFit="1" customWidth="1"/>
    <col min="5" max="5" width="12.88671875" style="32" customWidth="1"/>
    <col min="6" max="6" width="8.88671875" style="32"/>
    <col min="7" max="7" width="11.44140625" style="32" customWidth="1"/>
    <col min="8" max="9" width="8.88671875" style="32"/>
    <col min="10" max="10" width="10.33203125" style="32" customWidth="1"/>
    <col min="11" max="16384" width="8.88671875" style="32"/>
  </cols>
  <sheetData>
    <row r="1" spans="1:11" x14ac:dyDescent="0.3">
      <c r="A1" s="228" t="s">
        <v>3532</v>
      </c>
      <c r="B1" s="228"/>
      <c r="C1" s="228"/>
      <c r="D1" s="228"/>
      <c r="E1" s="228"/>
      <c r="F1" s="228"/>
      <c r="G1" s="228"/>
      <c r="H1" s="228"/>
      <c r="I1" s="228"/>
      <c r="J1" s="228"/>
      <c r="K1"/>
    </row>
    <row r="2" spans="1:11" x14ac:dyDescent="0.3">
      <c r="A2" s="228" t="s">
        <v>3533</v>
      </c>
      <c r="B2" s="228"/>
      <c r="C2" s="228"/>
      <c r="D2" s="228"/>
      <c r="E2" s="228"/>
      <c r="F2" s="228"/>
      <c r="G2" s="228"/>
      <c r="H2" s="228"/>
      <c r="I2" s="228"/>
      <c r="J2" s="228"/>
      <c r="K2"/>
    </row>
    <row r="3" spans="1:11" x14ac:dyDescent="0.3">
      <c r="A3" s="228" t="s">
        <v>3534</v>
      </c>
      <c r="B3" s="228"/>
      <c r="C3" s="228"/>
      <c r="D3" s="228"/>
      <c r="E3" s="228"/>
      <c r="F3" s="228"/>
      <c r="G3" s="228"/>
      <c r="H3" s="228"/>
      <c r="I3" s="228"/>
      <c r="J3" s="228"/>
      <c r="K3"/>
    </row>
    <row r="5" spans="1:11" s="154" customFormat="1" x14ac:dyDescent="0.3">
      <c r="A5" s="62" t="s">
        <v>3514</v>
      </c>
      <c r="B5" s="62" t="s">
        <v>3515</v>
      </c>
      <c r="C5" s="62" t="s">
        <v>3021</v>
      </c>
      <c r="D5" s="62" t="s">
        <v>3516</v>
      </c>
      <c r="E5" s="62" t="s">
        <v>3517</v>
      </c>
      <c r="G5" s="228" t="s">
        <v>3519</v>
      </c>
      <c r="H5" s="228"/>
      <c r="I5" s="228"/>
      <c r="J5" s="228"/>
      <c r="K5" s="228"/>
    </row>
    <row r="6" spans="1:11" x14ac:dyDescent="0.3">
      <c r="A6" s="33">
        <v>44296</v>
      </c>
      <c r="B6" s="88"/>
      <c r="C6" s="88"/>
      <c r="D6" s="31" t="s">
        <v>3838</v>
      </c>
      <c r="E6" s="275"/>
    </row>
    <row r="7" spans="1:11" x14ac:dyDescent="0.3">
      <c r="A7" s="33">
        <v>44297</v>
      </c>
      <c r="B7" s="88"/>
      <c r="C7" s="88"/>
      <c r="D7" s="31" t="s">
        <v>3838</v>
      </c>
      <c r="E7" s="275"/>
    </row>
    <row r="8" spans="1:11" x14ac:dyDescent="0.3">
      <c r="A8" s="33">
        <v>44300</v>
      </c>
      <c r="B8" s="88"/>
      <c r="C8" s="88"/>
      <c r="D8" s="31" t="s">
        <v>3838</v>
      </c>
      <c r="E8" s="275"/>
    </row>
    <row r="9" spans="1:11" x14ac:dyDescent="0.3">
      <c r="A9" s="33">
        <v>44302</v>
      </c>
      <c r="B9" s="275"/>
      <c r="C9" s="275"/>
      <c r="D9" s="31" t="s">
        <v>3838</v>
      </c>
      <c r="E9" s="275"/>
    </row>
    <row r="10" spans="1:11" x14ac:dyDescent="0.3">
      <c r="A10" s="33">
        <v>44303</v>
      </c>
      <c r="B10" s="88"/>
      <c r="C10" s="88"/>
      <c r="D10" s="31" t="s">
        <v>3838</v>
      </c>
      <c r="E10" s="275"/>
    </row>
    <row r="11" spans="1:11" x14ac:dyDescent="0.3">
      <c r="A11" s="33">
        <v>44307</v>
      </c>
      <c r="B11" s="88"/>
      <c r="C11" s="88"/>
      <c r="D11" s="31" t="s">
        <v>3838</v>
      </c>
      <c r="E11" s="275"/>
    </row>
    <row r="12" spans="1:11" x14ac:dyDescent="0.3">
      <c r="A12" s="33">
        <v>44308</v>
      </c>
      <c r="B12" s="88"/>
      <c r="C12" s="88"/>
      <c r="D12" s="31" t="s">
        <v>3838</v>
      </c>
      <c r="E12" s="275"/>
    </row>
    <row r="13" spans="1:11" x14ac:dyDescent="0.3">
      <c r="A13" s="33">
        <v>44309</v>
      </c>
      <c r="B13" s="88"/>
      <c r="C13" s="88"/>
      <c r="D13" s="31" t="s">
        <v>3838</v>
      </c>
      <c r="E13" s="275"/>
    </row>
    <row r="14" spans="1:11" x14ac:dyDescent="0.3">
      <c r="A14" s="33">
        <v>44310</v>
      </c>
      <c r="B14" s="88"/>
      <c r="C14" s="88"/>
      <c r="D14" s="31" t="s">
        <v>3838</v>
      </c>
      <c r="E14" s="275"/>
    </row>
    <row r="15" spans="1:11" x14ac:dyDescent="0.3">
      <c r="A15" s="33">
        <v>44314</v>
      </c>
      <c r="B15" s="88"/>
      <c r="C15" s="88"/>
      <c r="D15" s="31" t="s">
        <v>3838</v>
      </c>
      <c r="E15" s="275"/>
    </row>
    <row r="16" spans="1:11" x14ac:dyDescent="0.3">
      <c r="A16" s="33">
        <v>44315</v>
      </c>
      <c r="B16" s="88"/>
      <c r="C16" s="88"/>
      <c r="D16" s="31" t="s">
        <v>3838</v>
      </c>
      <c r="E16" s="275"/>
    </row>
    <row r="17" spans="1:5" x14ac:dyDescent="0.3">
      <c r="A17" s="33">
        <v>44316</v>
      </c>
      <c r="B17" s="88"/>
      <c r="C17" s="88"/>
      <c r="D17" s="31" t="s">
        <v>3838</v>
      </c>
      <c r="E17" s="275"/>
    </row>
    <row r="18" spans="1:5" x14ac:dyDescent="0.3">
      <c r="A18"/>
      <c r="B18"/>
      <c r="C18" s="335" t="s">
        <v>3871</v>
      </c>
      <c r="D18" s="336"/>
      <c r="E18" s="274"/>
    </row>
    <row r="20" spans="1:5" x14ac:dyDescent="0.3">
      <c r="A20" s="228" t="s">
        <v>3520</v>
      </c>
      <c r="B20" s="228"/>
      <c r="C20" s="228"/>
      <c r="D20" s="228"/>
      <c r="E20" s="228"/>
    </row>
    <row r="21" spans="1:5" x14ac:dyDescent="0.3">
      <c r="A21" s="228" t="s">
        <v>3521</v>
      </c>
      <c r="B21" s="228"/>
      <c r="C21" s="228"/>
      <c r="D21" s="228"/>
      <c r="E21" s="228"/>
    </row>
    <row r="22" spans="1:5" x14ac:dyDescent="0.3">
      <c r="A22" s="228" t="s">
        <v>3522</v>
      </c>
      <c r="B22" s="228"/>
      <c r="C22" s="228"/>
      <c r="D22" s="228"/>
      <c r="E22" s="228"/>
    </row>
    <row r="23" spans="1:5" x14ac:dyDescent="0.3">
      <c r="A23" s="228" t="s">
        <v>3523</v>
      </c>
      <c r="B23" s="228"/>
      <c r="C23" s="228"/>
      <c r="D23" s="228"/>
      <c r="E23" s="228"/>
    </row>
    <row r="24" spans="1:5" x14ac:dyDescent="0.3">
      <c r="A24" s="228" t="s">
        <v>3524</v>
      </c>
      <c r="B24" s="228"/>
      <c r="C24" s="228"/>
      <c r="D24" s="228"/>
      <c r="E24" s="228"/>
    </row>
    <row r="25" spans="1:5" x14ac:dyDescent="0.3">
      <c r="A25" s="228" t="s">
        <v>3525</v>
      </c>
      <c r="B25" s="228"/>
      <c r="C25" s="228"/>
      <c r="D25" s="228"/>
      <c r="E25" s="228"/>
    </row>
    <row r="26" spans="1:5" x14ac:dyDescent="0.3">
      <c r="A26" s="228" t="s">
        <v>3526</v>
      </c>
      <c r="B26" s="228"/>
      <c r="C26" s="228"/>
      <c r="D26" s="228"/>
      <c r="E26" s="228"/>
    </row>
    <row r="27" spans="1:5" x14ac:dyDescent="0.3">
      <c r="A27" s="228" t="s">
        <v>3527</v>
      </c>
      <c r="B27" s="228"/>
      <c r="C27" s="228"/>
      <c r="D27" s="228"/>
      <c r="E27" s="228"/>
    </row>
    <row r="28" spans="1:5" x14ac:dyDescent="0.3">
      <c r="A28" s="228" t="s">
        <v>3528</v>
      </c>
      <c r="B28" s="228"/>
      <c r="C28" s="228"/>
      <c r="D28" s="228"/>
      <c r="E28" s="228"/>
    </row>
    <row r="29" spans="1:5" x14ac:dyDescent="0.3">
      <c r="A29" s="228" t="s">
        <v>3529</v>
      </c>
      <c r="B29" s="228"/>
      <c r="C29" s="228"/>
      <c r="D29" s="228"/>
      <c r="E29" s="228"/>
    </row>
    <row r="30" spans="1:5" x14ac:dyDescent="0.3">
      <c r="A30" s="228" t="s">
        <v>3530</v>
      </c>
      <c r="B30" s="228"/>
      <c r="C30" s="228"/>
      <c r="D30" s="228"/>
      <c r="E30" s="228"/>
    </row>
    <row r="31" spans="1:5" x14ac:dyDescent="0.3">
      <c r="A31" s="228" t="s">
        <v>3531</v>
      </c>
      <c r="B31" s="228"/>
      <c r="C31" s="228"/>
      <c r="D31" s="228"/>
      <c r="E31" s="228"/>
    </row>
  </sheetData>
  <mergeCells count="1">
    <mergeCell ref="C18:D18"/>
  </mergeCells>
  <conditionalFormatting sqref="E18 A18:C18 A5:E17">
    <cfRule type="expression" dxfId="117" priority="6">
      <formula>ROW()=CELL("ROW")</formula>
    </cfRule>
  </conditionalFormatting>
  <conditionalFormatting sqref="A5:E18">
    <cfRule type="expression" dxfId="116" priority="1">
      <formula>ROW()=CELL("ROW")</formula>
    </cfRule>
  </conditionalFormatting>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A6A41-B6FC-49D5-979F-3DB923B5F984}">
  <sheetPr codeName="Leht86"/>
  <dimension ref="A1:E30"/>
  <sheetViews>
    <sheetView zoomScale="140" zoomScaleNormal="140" workbookViewId="0"/>
  </sheetViews>
  <sheetFormatPr defaultColWidth="8.77734375" defaultRowHeight="15.6" x14ac:dyDescent="0.3"/>
  <cols>
    <col min="1" max="1" width="12.21875" style="32" customWidth="1"/>
    <col min="2" max="3" width="11.77734375" style="32" customWidth="1"/>
    <col min="4" max="4" width="11.5546875" style="32" bestFit="1" customWidth="1"/>
    <col min="5" max="5" width="14.77734375" style="32" customWidth="1"/>
    <col min="6" max="16384" width="8.77734375" style="32"/>
  </cols>
  <sheetData>
    <row r="1" spans="1:5" s="63" customFormat="1" x14ac:dyDescent="0.3">
      <c r="A1" s="62" t="s">
        <v>3514</v>
      </c>
      <c r="B1" s="62" t="s">
        <v>3515</v>
      </c>
      <c r="C1" s="62" t="s">
        <v>3021</v>
      </c>
      <c r="D1" s="62" t="s">
        <v>3516</v>
      </c>
      <c r="E1" s="62" t="s">
        <v>3517</v>
      </c>
    </row>
    <row r="2" spans="1:5" x14ac:dyDescent="0.3">
      <c r="A2" s="33">
        <v>44387</v>
      </c>
      <c r="B2" s="88"/>
      <c r="C2" s="88"/>
      <c r="D2" s="31" t="s">
        <v>3518</v>
      </c>
      <c r="E2" s="31">
        <v>5</v>
      </c>
    </row>
    <row r="3" spans="1:5" x14ac:dyDescent="0.3">
      <c r="A3" s="33">
        <v>44297</v>
      </c>
      <c r="B3" s="88"/>
      <c r="C3" s="88"/>
      <c r="D3" s="88"/>
      <c r="E3" s="88"/>
    </row>
    <row r="4" spans="1:5" x14ac:dyDescent="0.3">
      <c r="A4" s="33">
        <v>44300</v>
      </c>
      <c r="B4" s="88"/>
      <c r="C4" s="88"/>
      <c r="D4" s="88"/>
      <c r="E4" s="88"/>
    </row>
    <row r="5" spans="1:5" x14ac:dyDescent="0.3">
      <c r="A5" s="33">
        <v>44302</v>
      </c>
      <c r="B5" s="88"/>
      <c r="C5" s="88"/>
      <c r="D5" s="88"/>
      <c r="E5" s="88"/>
    </row>
    <row r="6" spans="1:5" x14ac:dyDescent="0.3">
      <c r="A6" s="33">
        <v>44303</v>
      </c>
      <c r="B6" s="88"/>
      <c r="C6" s="88"/>
      <c r="D6" s="88"/>
      <c r="E6" s="88"/>
    </row>
    <row r="7" spans="1:5" x14ac:dyDescent="0.3">
      <c r="A7" s="33">
        <v>44307</v>
      </c>
      <c r="B7" s="88"/>
      <c r="C7" s="88"/>
      <c r="D7" s="88"/>
      <c r="E7" s="88"/>
    </row>
    <row r="8" spans="1:5" x14ac:dyDescent="0.3">
      <c r="A8" s="33">
        <v>44308</v>
      </c>
      <c r="B8" s="88"/>
      <c r="C8" s="88"/>
      <c r="D8" s="88"/>
      <c r="E8" s="88"/>
    </row>
    <row r="9" spans="1:5" x14ac:dyDescent="0.3">
      <c r="A9" s="33">
        <v>44309</v>
      </c>
      <c r="B9" s="88"/>
      <c r="C9" s="88"/>
      <c r="D9" s="88"/>
      <c r="E9" s="88"/>
    </row>
    <row r="10" spans="1:5" x14ac:dyDescent="0.3">
      <c r="A10" s="33">
        <v>44310</v>
      </c>
      <c r="B10" s="88"/>
      <c r="C10" s="88"/>
      <c r="D10" s="88"/>
      <c r="E10" s="88"/>
    </row>
    <row r="11" spans="1:5" x14ac:dyDescent="0.3">
      <c r="A11" s="33">
        <v>44314</v>
      </c>
      <c r="B11" s="88"/>
      <c r="C11" s="88"/>
      <c r="D11" s="88"/>
      <c r="E11" s="88"/>
    </row>
    <row r="12" spans="1:5" x14ac:dyDescent="0.3">
      <c r="A12" s="33">
        <v>44315</v>
      </c>
      <c r="B12" s="88"/>
      <c r="C12" s="88"/>
      <c r="D12" s="88"/>
      <c r="E12" s="88"/>
    </row>
    <row r="13" spans="1:5" x14ac:dyDescent="0.3">
      <c r="A13" s="33">
        <v>44316</v>
      </c>
      <c r="B13" s="88"/>
      <c r="C13" s="88"/>
      <c r="D13" s="88"/>
      <c r="E13" s="88"/>
    </row>
    <row r="14" spans="1:5" x14ac:dyDescent="0.3">
      <c r="E14" s="32">
        <v>60</v>
      </c>
    </row>
    <row r="17" spans="1:5" x14ac:dyDescent="0.3">
      <c r="A17" s="62" t="s">
        <v>3514</v>
      </c>
      <c r="B17" s="62" t="s">
        <v>3515</v>
      </c>
      <c r="C17" s="62" t="s">
        <v>3021</v>
      </c>
      <c r="D17" s="62" t="s">
        <v>3516</v>
      </c>
      <c r="E17" s="62" t="s">
        <v>3517</v>
      </c>
    </row>
    <row r="18" spans="1:5" x14ac:dyDescent="0.3">
      <c r="A18" s="33">
        <v>44265</v>
      </c>
      <c r="B18" s="36" t="str">
        <f t="shared" ref="B18:B29" si="0">TEXT(A18,"DDDD")</f>
        <v>teisipäev</v>
      </c>
      <c r="C18" s="36" t="str">
        <f t="shared" ref="C18:C29" si="1">TEXT(A18,"MMMM")</f>
        <v>märts</v>
      </c>
      <c r="D18" s="31" t="s">
        <v>3838</v>
      </c>
      <c r="E18" s="302">
        <f t="shared" ref="E18:E29" si="2">((TIMEVALUE(MID(D18,7,5))-TIMEVALUE(LEFT(D18,5)))*24*60/45)</f>
        <v>5</v>
      </c>
    </row>
    <row r="19" spans="1:5" x14ac:dyDescent="0.3">
      <c r="A19" s="33">
        <v>44266</v>
      </c>
      <c r="B19" s="36" t="str">
        <f t="shared" si="0"/>
        <v>kolmapäev</v>
      </c>
      <c r="C19" s="36" t="str">
        <f t="shared" si="1"/>
        <v>märts</v>
      </c>
      <c r="D19" s="31" t="s">
        <v>3838</v>
      </c>
      <c r="E19" s="302">
        <f t="shared" si="2"/>
        <v>5</v>
      </c>
    </row>
    <row r="20" spans="1:5" x14ac:dyDescent="0.3">
      <c r="A20" s="33">
        <v>44267</v>
      </c>
      <c r="B20" s="36" t="str">
        <f t="shared" si="0"/>
        <v>neljapäev</v>
      </c>
      <c r="C20" s="36" t="str">
        <f t="shared" si="1"/>
        <v>märts</v>
      </c>
      <c r="D20" s="31" t="s">
        <v>3838</v>
      </c>
      <c r="E20" s="302">
        <f t="shared" si="2"/>
        <v>5</v>
      </c>
    </row>
    <row r="21" spans="1:5" x14ac:dyDescent="0.3">
      <c r="A21" s="33">
        <v>44271</v>
      </c>
      <c r="B21" s="36" t="str">
        <f t="shared" si="0"/>
        <v>esmaspäev</v>
      </c>
      <c r="C21" s="36" t="str">
        <f t="shared" si="1"/>
        <v>märts</v>
      </c>
      <c r="D21" s="31" t="s">
        <v>3838</v>
      </c>
      <c r="E21" s="302">
        <f t="shared" si="2"/>
        <v>5</v>
      </c>
    </row>
    <row r="22" spans="1:5" x14ac:dyDescent="0.3">
      <c r="A22" s="33">
        <v>44303</v>
      </c>
      <c r="B22" s="36" t="str">
        <f t="shared" si="0"/>
        <v>reede</v>
      </c>
      <c r="C22" s="36" t="str">
        <f t="shared" si="1"/>
        <v>aprill</v>
      </c>
      <c r="D22" s="31" t="s">
        <v>3838</v>
      </c>
      <c r="E22" s="302">
        <f t="shared" si="2"/>
        <v>5</v>
      </c>
    </row>
    <row r="23" spans="1:5" x14ac:dyDescent="0.3">
      <c r="A23" s="33">
        <v>44307</v>
      </c>
      <c r="B23" s="36" t="str">
        <f t="shared" si="0"/>
        <v>teisipäev</v>
      </c>
      <c r="C23" s="36" t="str">
        <f t="shared" si="1"/>
        <v>aprill</v>
      </c>
      <c r="D23" s="31" t="s">
        <v>3838</v>
      </c>
      <c r="E23" s="302">
        <f t="shared" si="2"/>
        <v>5</v>
      </c>
    </row>
    <row r="24" spans="1:5" x14ac:dyDescent="0.3">
      <c r="A24" s="33">
        <v>44308</v>
      </c>
      <c r="B24" s="36" t="str">
        <f t="shared" si="0"/>
        <v>kolmapäev</v>
      </c>
      <c r="C24" s="36" t="str">
        <f t="shared" si="1"/>
        <v>aprill</v>
      </c>
      <c r="D24" s="31" t="s">
        <v>3838</v>
      </c>
      <c r="E24" s="302">
        <f t="shared" si="2"/>
        <v>5</v>
      </c>
    </row>
    <row r="25" spans="1:5" x14ac:dyDescent="0.3">
      <c r="A25" s="33">
        <v>44309</v>
      </c>
      <c r="B25" s="36" t="str">
        <f t="shared" si="0"/>
        <v>neljapäev</v>
      </c>
      <c r="C25" s="36" t="str">
        <f t="shared" si="1"/>
        <v>aprill</v>
      </c>
      <c r="D25" s="31" t="s">
        <v>3838</v>
      </c>
      <c r="E25" s="302">
        <f t="shared" si="2"/>
        <v>5</v>
      </c>
    </row>
    <row r="26" spans="1:5" x14ac:dyDescent="0.3">
      <c r="A26" s="33">
        <v>44310</v>
      </c>
      <c r="B26" s="36" t="str">
        <f t="shared" si="0"/>
        <v>reede</v>
      </c>
      <c r="C26" s="36" t="str">
        <f t="shared" si="1"/>
        <v>aprill</v>
      </c>
      <c r="D26" s="31" t="s">
        <v>3838</v>
      </c>
      <c r="E26" s="302">
        <f t="shared" si="2"/>
        <v>5</v>
      </c>
    </row>
    <row r="27" spans="1:5" x14ac:dyDescent="0.3">
      <c r="A27" s="33">
        <v>44314</v>
      </c>
      <c r="B27" s="36" t="str">
        <f t="shared" si="0"/>
        <v>teisipäev</v>
      </c>
      <c r="C27" s="36" t="str">
        <f t="shared" si="1"/>
        <v>aprill</v>
      </c>
      <c r="D27" s="31" t="s">
        <v>3838</v>
      </c>
      <c r="E27" s="302">
        <f t="shared" si="2"/>
        <v>5</v>
      </c>
    </row>
    <row r="28" spans="1:5" x14ac:dyDescent="0.3">
      <c r="A28" s="33">
        <v>44315</v>
      </c>
      <c r="B28" s="36" t="str">
        <f t="shared" si="0"/>
        <v>kolmapäev</v>
      </c>
      <c r="C28" s="36" t="str">
        <f t="shared" si="1"/>
        <v>aprill</v>
      </c>
      <c r="D28" s="31" t="s">
        <v>3838</v>
      </c>
      <c r="E28" s="302">
        <f t="shared" si="2"/>
        <v>5</v>
      </c>
    </row>
    <row r="29" spans="1:5" x14ac:dyDescent="0.3">
      <c r="A29" s="33">
        <v>44316</v>
      </c>
      <c r="B29" s="36" t="str">
        <f t="shared" si="0"/>
        <v>neljapäev</v>
      </c>
      <c r="C29" s="36" t="str">
        <f t="shared" si="1"/>
        <v>mai</v>
      </c>
      <c r="D29" s="31" t="s">
        <v>3838</v>
      </c>
      <c r="E29" s="302">
        <f t="shared" si="2"/>
        <v>5</v>
      </c>
    </row>
    <row r="30" spans="1:5" x14ac:dyDescent="0.3">
      <c r="A30"/>
      <c r="B30"/>
      <c r="C30"/>
      <c r="D30"/>
      <c r="E30" s="274">
        <f>SUM(E18:E29)</f>
        <v>60</v>
      </c>
    </row>
  </sheetData>
  <conditionalFormatting sqref="A2:A13">
    <cfRule type="expression" dxfId="115" priority="3">
      <formula>ROW()=CELL("ROW")</formula>
    </cfRule>
  </conditionalFormatting>
  <conditionalFormatting sqref="A17:E30">
    <cfRule type="expression" dxfId="114" priority="2">
      <formula>ROW()=CELL("ROW")</formula>
    </cfRule>
  </conditionalFormatting>
  <conditionalFormatting sqref="A18:E29">
    <cfRule type="expression" dxfId="113" priority="1">
      <formula>ROW()=CELL("ROW")</formula>
    </cfRule>
  </conditionalFormatting>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8C4C7-0776-4E0E-9E30-A42AC1B36634}">
  <sheetPr codeName="Leht4"/>
  <dimension ref="A1:M14"/>
  <sheetViews>
    <sheetView zoomScale="140" zoomScaleNormal="140" workbookViewId="0"/>
  </sheetViews>
  <sheetFormatPr defaultColWidth="8.88671875" defaultRowHeight="15.6" x14ac:dyDescent="0.3"/>
  <cols>
    <col min="1" max="1" width="6.88671875" style="32" bestFit="1" customWidth="1"/>
    <col min="2" max="2" width="7.33203125" style="32" bestFit="1" customWidth="1"/>
    <col min="3" max="3" width="6.21875" style="32" bestFit="1" customWidth="1"/>
    <col min="4" max="4" width="10.5546875" style="32" bestFit="1" customWidth="1"/>
    <col min="5" max="9" width="8.88671875" style="32"/>
    <col min="10" max="10" width="6.88671875" style="32" bestFit="1" customWidth="1"/>
    <col min="11" max="11" width="7.33203125" style="32" bestFit="1" customWidth="1"/>
    <col min="12" max="12" width="6.21875" style="32" bestFit="1" customWidth="1"/>
    <col min="13" max="13" width="10.5546875" style="32" bestFit="1" customWidth="1"/>
    <col min="14" max="16384" width="8.88671875" style="32"/>
  </cols>
  <sheetData>
    <row r="1" spans="1:13" ht="16.2" x14ac:dyDescent="0.35">
      <c r="A1" s="276"/>
      <c r="B1" s="277"/>
      <c r="C1" s="278"/>
      <c r="D1" s="279"/>
      <c r="J1" s="240" t="s">
        <v>3513</v>
      </c>
      <c r="K1" s="240"/>
      <c r="L1" s="240"/>
      <c r="M1" s="240"/>
    </row>
    <row r="2" spans="1:13" x14ac:dyDescent="0.3">
      <c r="A2" s="250" t="s">
        <v>49</v>
      </c>
      <c r="B2" s="250" t="s">
        <v>50</v>
      </c>
      <c r="C2" s="250" t="s">
        <v>1213</v>
      </c>
      <c r="D2" s="250" t="s">
        <v>1624</v>
      </c>
      <c r="J2" s="62" t="s">
        <v>49</v>
      </c>
      <c r="K2" s="62" t="s">
        <v>50</v>
      </c>
      <c r="L2" s="62" t="s">
        <v>1213</v>
      </c>
      <c r="M2" s="62" t="s">
        <v>1624</v>
      </c>
    </row>
    <row r="3" spans="1:13" x14ac:dyDescent="0.3">
      <c r="A3" s="31">
        <v>1</v>
      </c>
      <c r="B3" s="31" t="s">
        <v>371</v>
      </c>
      <c r="C3" s="31" t="s">
        <v>1616</v>
      </c>
      <c r="D3" s="31" t="s">
        <v>256</v>
      </c>
      <c r="J3" s="31">
        <v>1</v>
      </c>
      <c r="K3" s="31" t="s">
        <v>371</v>
      </c>
      <c r="L3" s="31" t="s">
        <v>1616</v>
      </c>
      <c r="M3" s="31" t="s">
        <v>256</v>
      </c>
    </row>
    <row r="4" spans="1:13" x14ac:dyDescent="0.3">
      <c r="A4" s="31">
        <v>2</v>
      </c>
      <c r="B4" s="31" t="s">
        <v>704</v>
      </c>
      <c r="C4" s="31" t="s">
        <v>1623</v>
      </c>
      <c r="D4" s="31" t="s">
        <v>3507</v>
      </c>
      <c r="J4" s="31">
        <v>2</v>
      </c>
      <c r="K4" s="31" t="s">
        <v>704</v>
      </c>
      <c r="L4" s="31" t="s">
        <v>1623</v>
      </c>
      <c r="M4" s="31" t="s">
        <v>3507</v>
      </c>
    </row>
    <row r="5" spans="1:13" x14ac:dyDescent="0.3">
      <c r="A5" s="31">
        <v>3</v>
      </c>
      <c r="B5" s="31" t="s">
        <v>631</v>
      </c>
      <c r="C5" s="31" t="s">
        <v>1616</v>
      </c>
      <c r="D5" s="31" t="s">
        <v>3508</v>
      </c>
      <c r="J5" s="31">
        <v>3</v>
      </c>
      <c r="K5" s="31" t="s">
        <v>631</v>
      </c>
      <c r="L5" s="31" t="s">
        <v>1616</v>
      </c>
      <c r="M5" s="31" t="s">
        <v>3508</v>
      </c>
    </row>
    <row r="6" spans="1:13" x14ac:dyDescent="0.3">
      <c r="A6" s="31">
        <v>4</v>
      </c>
      <c r="B6" s="31" t="s">
        <v>525</v>
      </c>
      <c r="C6" s="31" t="s">
        <v>1623</v>
      </c>
      <c r="D6" s="31" t="s">
        <v>3509</v>
      </c>
      <c r="J6" s="31">
        <v>4</v>
      </c>
      <c r="K6" s="31" t="s">
        <v>525</v>
      </c>
      <c r="L6" s="31" t="s">
        <v>1623</v>
      </c>
      <c r="M6" s="31" t="s">
        <v>3509</v>
      </c>
    </row>
    <row r="7" spans="1:13" x14ac:dyDescent="0.3">
      <c r="A7" s="31">
        <v>5</v>
      </c>
      <c r="B7" s="31" t="s">
        <v>263</v>
      </c>
      <c r="C7" s="31" t="s">
        <v>1616</v>
      </c>
      <c r="D7" s="31" t="s">
        <v>3510</v>
      </c>
      <c r="J7" s="31">
        <v>5</v>
      </c>
      <c r="K7" s="31" t="s">
        <v>263</v>
      </c>
      <c r="L7" s="31" t="s">
        <v>1616</v>
      </c>
      <c r="M7" s="31" t="s">
        <v>3510</v>
      </c>
    </row>
    <row r="8" spans="1:13" x14ac:dyDescent="0.3">
      <c r="A8" s="31">
        <v>6</v>
      </c>
      <c r="B8" s="31" t="s">
        <v>473</v>
      </c>
      <c r="C8" s="31" t="s">
        <v>1623</v>
      </c>
      <c r="D8" s="31" t="s">
        <v>3511</v>
      </c>
      <c r="J8" s="31">
        <v>6</v>
      </c>
      <c r="K8" s="31" t="s">
        <v>473</v>
      </c>
      <c r="L8" s="31" t="s">
        <v>1623</v>
      </c>
      <c r="M8" s="31" t="s">
        <v>3511</v>
      </c>
    </row>
    <row r="9" spans="1:13" x14ac:dyDescent="0.3">
      <c r="A9" s="31">
        <v>7</v>
      </c>
      <c r="B9" s="31" t="s">
        <v>369</v>
      </c>
      <c r="C9" s="31" t="s">
        <v>1616</v>
      </c>
      <c r="D9" s="31" t="s">
        <v>424</v>
      </c>
      <c r="J9" s="31">
        <v>7</v>
      </c>
      <c r="K9" s="31" t="s">
        <v>369</v>
      </c>
      <c r="L9" s="31" t="s">
        <v>1616</v>
      </c>
      <c r="M9" s="31" t="s">
        <v>424</v>
      </c>
    </row>
    <row r="10" spans="1:13" x14ac:dyDescent="0.3">
      <c r="A10" s="31">
        <v>8</v>
      </c>
      <c r="B10" s="31" t="s">
        <v>9</v>
      </c>
      <c r="C10" s="31" t="s">
        <v>1623</v>
      </c>
      <c r="D10" s="31" t="s">
        <v>3512</v>
      </c>
      <c r="J10" s="31">
        <v>8</v>
      </c>
      <c r="K10" s="31" t="s">
        <v>9</v>
      </c>
      <c r="L10" s="31" t="s">
        <v>1623</v>
      </c>
      <c r="M10" s="31" t="s">
        <v>3512</v>
      </c>
    </row>
    <row r="11" spans="1:13" x14ac:dyDescent="0.3">
      <c r="A11" s="31">
        <v>9</v>
      </c>
      <c r="B11" s="31" t="s">
        <v>255</v>
      </c>
      <c r="C11" s="31" t="s">
        <v>1616</v>
      </c>
      <c r="D11" s="31" t="s">
        <v>579</v>
      </c>
      <c r="J11" s="31">
        <v>9</v>
      </c>
      <c r="K11" s="31" t="s">
        <v>255</v>
      </c>
      <c r="L11" s="31" t="s">
        <v>1616</v>
      </c>
      <c r="M11" s="31" t="s">
        <v>579</v>
      </c>
    </row>
    <row r="12" spans="1:13" x14ac:dyDescent="0.3">
      <c r="A12" s="31">
        <v>10</v>
      </c>
      <c r="B12" s="31" t="s">
        <v>877</v>
      </c>
      <c r="C12" s="31" t="s">
        <v>1623</v>
      </c>
      <c r="D12" s="31" t="s">
        <v>338</v>
      </c>
      <c r="J12" s="31">
        <v>10</v>
      </c>
      <c r="K12" s="31" t="s">
        <v>877</v>
      </c>
      <c r="L12" s="31" t="s">
        <v>1623</v>
      </c>
      <c r="M12" s="31" t="s">
        <v>338</v>
      </c>
    </row>
    <row r="13" spans="1:13" x14ac:dyDescent="0.3">
      <c r="A13" s="31">
        <v>11</v>
      </c>
      <c r="B13" s="31" t="s">
        <v>55</v>
      </c>
      <c r="C13" s="31" t="s">
        <v>1616</v>
      </c>
      <c r="D13" s="31" t="s">
        <v>579</v>
      </c>
      <c r="J13" s="31">
        <v>11</v>
      </c>
      <c r="K13" s="31" t="s">
        <v>55</v>
      </c>
      <c r="L13" s="31" t="s">
        <v>1616</v>
      </c>
      <c r="M13" s="31" t="s">
        <v>579</v>
      </c>
    </row>
    <row r="14" spans="1:13" x14ac:dyDescent="0.3">
      <c r="A14" s="31">
        <v>12</v>
      </c>
      <c r="B14" s="31" t="s">
        <v>57</v>
      </c>
      <c r="C14" s="31" t="s">
        <v>1623</v>
      </c>
      <c r="D14" s="31" t="s">
        <v>3508</v>
      </c>
      <c r="J14" s="31">
        <v>12</v>
      </c>
      <c r="K14" s="31" t="s">
        <v>57</v>
      </c>
      <c r="L14" s="31" t="s">
        <v>1623</v>
      </c>
      <c r="M14" s="31" t="s">
        <v>3508</v>
      </c>
    </row>
  </sheetData>
  <pageMargins left="0.7" right="0.7" top="0.75" bottom="0.75" header="0.3" footer="0.3"/>
  <pageSetup paperSize="9" fitToHeight="0" orientation="portrait"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AF8FE-356F-4496-8342-A785F3DD0007}">
  <sheetPr codeName="Leht57">
    <tabColor theme="7" tint="0.59999389629810485"/>
  </sheetPr>
  <dimension ref="A2:I14"/>
  <sheetViews>
    <sheetView zoomScale="140" zoomScaleNormal="140" workbookViewId="0"/>
  </sheetViews>
  <sheetFormatPr defaultColWidth="8.88671875" defaultRowHeight="15.6" x14ac:dyDescent="0.3"/>
  <cols>
    <col min="1" max="1" width="10.109375" style="32" customWidth="1"/>
    <col min="2" max="2" width="16.77734375" style="32" bestFit="1" customWidth="1"/>
    <col min="3" max="3" width="9.6640625" style="32" bestFit="1" customWidth="1"/>
    <col min="4" max="4" width="11.88671875" style="32" bestFit="1" customWidth="1"/>
    <col min="5" max="5" width="8.6640625" style="32" bestFit="1" customWidth="1"/>
    <col min="6" max="6" width="8.77734375" style="32" bestFit="1" customWidth="1"/>
    <col min="7" max="7" width="7.21875" style="32" customWidth="1"/>
    <col min="8" max="8" width="12.5546875" style="32" bestFit="1" customWidth="1"/>
    <col min="9" max="9" width="14.44140625" style="32" customWidth="1"/>
    <col min="10" max="16384" width="8.88671875" style="32"/>
  </cols>
  <sheetData>
    <row r="2" spans="1:9" ht="15.6" customHeight="1" x14ac:dyDescent="0.3">
      <c r="A2" s="31" t="s">
        <v>3721</v>
      </c>
      <c r="B2" s="31" t="s">
        <v>1653</v>
      </c>
      <c r="D2" s="328" t="s">
        <v>3872</v>
      </c>
      <c r="E2" s="328"/>
      <c r="F2" s="328"/>
      <c r="H2" s="31" t="s">
        <v>3721</v>
      </c>
      <c r="I2" s="31" t="s">
        <v>1653</v>
      </c>
    </row>
    <row r="3" spans="1:9" x14ac:dyDescent="0.3">
      <c r="A3" s="31" t="s">
        <v>371</v>
      </c>
      <c r="B3" s="175"/>
      <c r="D3" s="328"/>
      <c r="E3" s="328"/>
      <c r="F3" s="328"/>
      <c r="H3" s="31" t="s">
        <v>371</v>
      </c>
      <c r="I3" s="187" t="s">
        <v>3839</v>
      </c>
    </row>
    <row r="4" spans="1:9" x14ac:dyDescent="0.3">
      <c r="A4" s="31" t="s">
        <v>704</v>
      </c>
      <c r="B4" s="175"/>
      <c r="D4" s="328"/>
      <c r="E4" s="328"/>
      <c r="F4" s="328"/>
      <c r="H4" s="31" t="s">
        <v>704</v>
      </c>
      <c r="I4" s="187" t="s">
        <v>1673</v>
      </c>
    </row>
    <row r="5" spans="1:9" x14ac:dyDescent="0.3">
      <c r="A5" s="31" t="s">
        <v>631</v>
      </c>
      <c r="B5" s="175"/>
      <c r="D5" s="328"/>
      <c r="E5" s="328"/>
      <c r="F5" s="328"/>
      <c r="H5" s="31" t="s">
        <v>631</v>
      </c>
      <c r="I5" s="187" t="s">
        <v>3839</v>
      </c>
    </row>
    <row r="6" spans="1:9" x14ac:dyDescent="0.3">
      <c r="A6" s="31" t="s">
        <v>525</v>
      </c>
      <c r="B6" s="175"/>
      <c r="D6" s="328"/>
      <c r="E6" s="328"/>
      <c r="F6" s="328"/>
      <c r="H6" s="31" t="s">
        <v>525</v>
      </c>
      <c r="I6" s="187" t="s">
        <v>3840</v>
      </c>
    </row>
    <row r="7" spans="1:9" x14ac:dyDescent="0.3">
      <c r="A7" s="31" t="s">
        <v>263</v>
      </c>
      <c r="B7" s="175"/>
      <c r="D7" s="328"/>
      <c r="E7" s="328"/>
      <c r="F7" s="328"/>
      <c r="H7" s="31" t="s">
        <v>263</v>
      </c>
      <c r="I7" s="187" t="s">
        <v>3841</v>
      </c>
    </row>
    <row r="8" spans="1:9" x14ac:dyDescent="0.3">
      <c r="A8" s="31" t="s">
        <v>473</v>
      </c>
      <c r="B8" s="175"/>
      <c r="D8" s="328"/>
      <c r="E8" s="328"/>
      <c r="F8" s="328"/>
      <c r="H8" s="31" t="s">
        <v>473</v>
      </c>
      <c r="I8" s="187" t="s">
        <v>3842</v>
      </c>
    </row>
    <row r="9" spans="1:9" x14ac:dyDescent="0.3">
      <c r="A9" s="31" t="s">
        <v>369</v>
      </c>
      <c r="B9" s="175"/>
      <c r="D9" s="328"/>
      <c r="E9" s="328"/>
      <c r="F9" s="328"/>
      <c r="H9" s="31" t="s">
        <v>369</v>
      </c>
      <c r="I9" s="187"/>
    </row>
    <row r="10" spans="1:9" x14ac:dyDescent="0.3">
      <c r="A10" s="31" t="s">
        <v>9</v>
      </c>
      <c r="B10" s="175"/>
      <c r="H10" s="31" t="s">
        <v>9</v>
      </c>
      <c r="I10" s="187"/>
    </row>
    <row r="11" spans="1:9" x14ac:dyDescent="0.3">
      <c r="A11" s="31" t="s">
        <v>255</v>
      </c>
      <c r="B11" s="175"/>
      <c r="H11" s="31" t="s">
        <v>255</v>
      </c>
      <c r="I11" s="187"/>
    </row>
    <row r="12" spans="1:9" x14ac:dyDescent="0.3">
      <c r="A12" s="31" t="s">
        <v>877</v>
      </c>
      <c r="B12" s="175"/>
      <c r="H12" s="31" t="s">
        <v>877</v>
      </c>
      <c r="I12" s="187"/>
    </row>
    <row r="13" spans="1:9" x14ac:dyDescent="0.3">
      <c r="A13" s="31" t="s">
        <v>55</v>
      </c>
      <c r="B13" s="175"/>
      <c r="H13" s="31" t="s">
        <v>55</v>
      </c>
      <c r="I13" s="187"/>
    </row>
    <row r="14" spans="1:9" x14ac:dyDescent="0.3">
      <c r="A14" s="31" t="s">
        <v>57</v>
      </c>
      <c r="B14" s="175"/>
      <c r="H14" s="31" t="s">
        <v>57</v>
      </c>
      <c r="I14" s="187"/>
    </row>
  </sheetData>
  <mergeCells count="1">
    <mergeCell ref="D2:F9"/>
  </mergeCells>
  <dataValidations count="1">
    <dataValidation type="list" allowBlank="1" showInputMessage="1" showErrorMessage="1" sqref="I3:I14" xr:uid="{A0A9C085-7FEC-4F33-8A62-70163ECD9554}">
      <formula1>"Raamatupidamine,Finants,Tootmine,Juhtkond,Toitlustus,Disain,Haldus,Müük"</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04160-AF8C-403D-9212-B9CF929E9447}">
  <sheetPr codeName="Leht58">
    <tabColor theme="7" tint="0.59999389629810485"/>
  </sheetPr>
  <dimension ref="A1:Q20"/>
  <sheetViews>
    <sheetView zoomScale="140" zoomScaleNormal="140" workbookViewId="0"/>
  </sheetViews>
  <sheetFormatPr defaultColWidth="8.88671875" defaultRowHeight="15.6" x14ac:dyDescent="0.3"/>
  <cols>
    <col min="1" max="1" width="13.6640625" style="32" customWidth="1"/>
    <col min="2" max="2" width="8.88671875" style="32"/>
    <col min="3" max="3" width="13.6640625" style="32" customWidth="1"/>
    <col min="4" max="4" width="11.21875" style="32" bestFit="1" customWidth="1"/>
    <col min="5" max="5" width="12.21875" style="32" bestFit="1" customWidth="1"/>
    <col min="6" max="6" width="13.6640625" style="32" bestFit="1" customWidth="1"/>
    <col min="7" max="16384" width="8.88671875" style="32"/>
  </cols>
  <sheetData>
    <row r="1" spans="1:17" s="63" customFormat="1" ht="31.2" x14ac:dyDescent="0.3">
      <c r="A1" s="62" t="s">
        <v>3875</v>
      </c>
      <c r="C1" s="62" t="s">
        <v>1710</v>
      </c>
      <c r="D1" s="115" t="s">
        <v>3873</v>
      </c>
      <c r="E1" s="115" t="s">
        <v>3874</v>
      </c>
      <c r="F1" s="62" t="s">
        <v>3875</v>
      </c>
    </row>
    <row r="2" spans="1:17" x14ac:dyDescent="0.3">
      <c r="A2" s="31" t="s">
        <v>3614</v>
      </c>
      <c r="C2" s="31" t="s">
        <v>1714</v>
      </c>
      <c r="D2" s="31">
        <v>0.5</v>
      </c>
      <c r="E2" s="31">
        <v>0.6</v>
      </c>
      <c r="F2" s="88"/>
      <c r="G2"/>
      <c r="H2" s="228" t="s">
        <v>3612</v>
      </c>
      <c r="I2" s="228"/>
      <c r="J2" s="228"/>
      <c r="K2" s="228"/>
      <c r="L2" s="228"/>
      <c r="M2" s="228"/>
      <c r="N2" s="228"/>
      <c r="O2" s="228"/>
      <c r="P2" s="228"/>
      <c r="Q2" s="228"/>
    </row>
    <row r="3" spans="1:17" x14ac:dyDescent="0.3">
      <c r="A3" s="31" t="s">
        <v>3843</v>
      </c>
      <c r="C3" s="31" t="s">
        <v>44</v>
      </c>
      <c r="D3" s="31">
        <v>0.6</v>
      </c>
      <c r="E3" s="31">
        <v>0.7</v>
      </c>
      <c r="F3" s="88"/>
      <c r="H3" s="228" t="s">
        <v>3722</v>
      </c>
      <c r="I3" s="228"/>
      <c r="J3" s="228"/>
      <c r="K3" s="228"/>
      <c r="L3" s="228"/>
      <c r="M3" s="228"/>
      <c r="N3" s="228"/>
      <c r="O3" s="228"/>
      <c r="P3" s="228"/>
      <c r="Q3" s="228"/>
    </row>
    <row r="4" spans="1:17" x14ac:dyDescent="0.3">
      <c r="A4" s="31" t="s">
        <v>1722</v>
      </c>
      <c r="C4" s="31" t="s">
        <v>24</v>
      </c>
      <c r="D4" s="31">
        <v>1.2</v>
      </c>
      <c r="E4" s="31">
        <v>1.3</v>
      </c>
      <c r="F4" s="88"/>
      <c r="H4" s="228" t="s">
        <v>3613</v>
      </c>
      <c r="I4" s="228"/>
      <c r="J4" s="228"/>
      <c r="K4" s="228"/>
      <c r="L4" s="228"/>
      <c r="M4" s="228"/>
      <c r="N4" s="228"/>
      <c r="O4" s="228"/>
      <c r="P4" s="228"/>
      <c r="Q4" s="228"/>
    </row>
    <row r="5" spans="1:17" x14ac:dyDescent="0.3">
      <c r="A5" s="31" t="s">
        <v>1718</v>
      </c>
      <c r="C5" s="31" t="s">
        <v>23</v>
      </c>
      <c r="D5" s="31">
        <v>1</v>
      </c>
      <c r="E5" s="31">
        <v>1.1000000000000001</v>
      </c>
      <c r="F5" s="88"/>
      <c r="H5" s="228" t="s">
        <v>3723</v>
      </c>
      <c r="I5" s="228"/>
      <c r="J5" s="228"/>
      <c r="K5" s="228"/>
      <c r="L5" s="228"/>
      <c r="M5" s="228"/>
      <c r="N5" s="228"/>
      <c r="O5" s="228"/>
      <c r="P5" s="228"/>
      <c r="Q5" s="228"/>
    </row>
    <row r="6" spans="1:17" x14ac:dyDescent="0.3">
      <c r="A6" s="31" t="s">
        <v>1717</v>
      </c>
      <c r="C6" s="31" t="s">
        <v>21</v>
      </c>
      <c r="D6" s="31">
        <v>1.5</v>
      </c>
      <c r="E6" s="31">
        <v>1.8</v>
      </c>
      <c r="F6" s="88"/>
    </row>
    <row r="7" spans="1:17" x14ac:dyDescent="0.3">
      <c r="A7" s="31" t="s">
        <v>1715</v>
      </c>
      <c r="C7" s="31" t="s">
        <v>1719</v>
      </c>
      <c r="D7" s="31">
        <v>0.4</v>
      </c>
      <c r="E7" s="31">
        <v>0.5</v>
      </c>
      <c r="F7" s="88"/>
    </row>
    <row r="8" spans="1:17" x14ac:dyDescent="0.3">
      <c r="C8" s="31" t="s">
        <v>1721</v>
      </c>
      <c r="D8" s="31">
        <v>0.7</v>
      </c>
      <c r="E8" s="31">
        <v>0.8</v>
      </c>
      <c r="F8" s="88"/>
    </row>
    <row r="9" spans="1:17" x14ac:dyDescent="0.3">
      <c r="C9" s="31" t="s">
        <v>109</v>
      </c>
      <c r="D9" s="31">
        <v>2</v>
      </c>
      <c r="E9" s="31">
        <v>2.5</v>
      </c>
      <c r="F9" s="88"/>
    </row>
    <row r="12" spans="1:17" ht="31.2" x14ac:dyDescent="0.3">
      <c r="A12" s="219" t="s">
        <v>3875</v>
      </c>
      <c r="C12" s="172" t="s">
        <v>1710</v>
      </c>
      <c r="D12" s="242" t="s">
        <v>1711</v>
      </c>
      <c r="E12" s="242" t="s">
        <v>1712</v>
      </c>
      <c r="F12" s="173" t="s">
        <v>3875</v>
      </c>
    </row>
    <row r="13" spans="1:17" x14ac:dyDescent="0.3">
      <c r="A13" s="238" t="str">
        <f>A2</f>
        <v>Konserv</v>
      </c>
      <c r="C13" s="142" t="s">
        <v>1714</v>
      </c>
      <c r="D13" s="68">
        <v>0.5</v>
      </c>
      <c r="E13" s="281">
        <v>0.6</v>
      </c>
      <c r="F13" s="310" t="s">
        <v>1715</v>
      </c>
    </row>
    <row r="14" spans="1:17" x14ac:dyDescent="0.3">
      <c r="A14" s="238" t="str">
        <f t="shared" ref="A14:A18" si="0">A3</f>
        <v>Kulinaaria</v>
      </c>
      <c r="C14" s="142" t="s">
        <v>44</v>
      </c>
      <c r="D14" s="68">
        <v>0.6</v>
      </c>
      <c r="E14" s="281">
        <v>0.7</v>
      </c>
      <c r="F14" s="310" t="s">
        <v>1715</v>
      </c>
    </row>
    <row r="15" spans="1:17" x14ac:dyDescent="0.3">
      <c r="A15" s="238" t="str">
        <f t="shared" si="0"/>
        <v>Maiustused</v>
      </c>
      <c r="C15" s="142" t="s">
        <v>24</v>
      </c>
      <c r="D15" s="68">
        <v>1.2</v>
      </c>
      <c r="E15" s="281">
        <v>1.3</v>
      </c>
      <c r="F15" s="310" t="s">
        <v>1717</v>
      </c>
    </row>
    <row r="16" spans="1:17" x14ac:dyDescent="0.3">
      <c r="A16" s="238" t="str">
        <f t="shared" si="0"/>
        <v>Pagaritooted</v>
      </c>
      <c r="C16" s="142" t="s">
        <v>23</v>
      </c>
      <c r="D16" s="68">
        <v>1</v>
      </c>
      <c r="E16" s="281">
        <v>1.1000000000000001</v>
      </c>
      <c r="F16" s="310"/>
      <c r="H16" s="228" t="s">
        <v>3724</v>
      </c>
      <c r="I16" s="228"/>
      <c r="J16" s="228"/>
      <c r="K16" s="228"/>
      <c r="L16" s="228"/>
      <c r="M16" s="228"/>
      <c r="N16" s="228"/>
      <c r="O16" s="228"/>
    </row>
    <row r="17" spans="1:15" x14ac:dyDescent="0.3">
      <c r="A17" s="238" t="str">
        <f t="shared" si="0"/>
        <v>Piimatooted</v>
      </c>
      <c r="C17" s="142" t="s">
        <v>21</v>
      </c>
      <c r="D17" s="68">
        <v>1.5</v>
      </c>
      <c r="E17" s="281">
        <v>1.8</v>
      </c>
      <c r="F17" s="310"/>
      <c r="H17" s="228" t="s">
        <v>3725</v>
      </c>
      <c r="I17" s="228"/>
      <c r="J17" s="228"/>
      <c r="K17" s="228"/>
      <c r="L17" s="228"/>
      <c r="M17" s="228"/>
      <c r="N17" s="228"/>
      <c r="O17" s="228"/>
    </row>
    <row r="18" spans="1:15" x14ac:dyDescent="0.3">
      <c r="A18" s="238" t="str">
        <f t="shared" si="0"/>
        <v>Puuvili</v>
      </c>
      <c r="C18" s="142" t="s">
        <v>1719</v>
      </c>
      <c r="D18" s="68">
        <v>0.4</v>
      </c>
      <c r="E18" s="281">
        <v>0.5</v>
      </c>
      <c r="F18" s="310"/>
    </row>
    <row r="19" spans="1:15" x14ac:dyDescent="0.3">
      <c r="C19" s="142" t="s">
        <v>1721</v>
      </c>
      <c r="D19" s="68">
        <v>0.7</v>
      </c>
      <c r="E19" s="281">
        <v>0.8</v>
      </c>
      <c r="F19" s="310"/>
    </row>
    <row r="20" spans="1:15" x14ac:dyDescent="0.3">
      <c r="C20" s="143" t="s">
        <v>109</v>
      </c>
      <c r="D20" s="280">
        <v>2</v>
      </c>
      <c r="E20" s="282">
        <v>2.5</v>
      </c>
      <c r="F20" s="311"/>
    </row>
  </sheetData>
  <dataValidations count="1">
    <dataValidation type="list" allowBlank="1" showInputMessage="1" showErrorMessage="1" sqref="F13:F20" xr:uid="{9B22DCBA-B6B5-410F-8B84-05EDC607761A}">
      <formula1>$A$13:$A$18</formula1>
    </dataValidation>
  </dataValidations>
  <pageMargins left="0.7" right="0.7" top="0.75" bottom="0.75" header="0.3" footer="0.3"/>
  <drawing r:id="rId1"/>
  <tableParts count="2">
    <tablePart r:id="rId2"/>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1F598-248C-4B2D-AB17-FD5A7E91FDA7}">
  <sheetPr codeName="Leht87">
    <tabColor rgb="FFFF0000"/>
  </sheetPr>
  <dimension ref="A1:J14"/>
  <sheetViews>
    <sheetView zoomScale="140" zoomScaleNormal="140" workbookViewId="0"/>
  </sheetViews>
  <sheetFormatPr defaultColWidth="8.77734375" defaultRowHeight="15.6" x14ac:dyDescent="0.3"/>
  <cols>
    <col min="1" max="1" width="12.109375" style="32" bestFit="1" customWidth="1"/>
    <col min="2" max="2" width="10.21875" style="32" bestFit="1" customWidth="1"/>
    <col min="3" max="3" width="10.33203125" style="32" bestFit="1" customWidth="1"/>
    <col min="4" max="4" width="11.77734375" style="32" customWidth="1"/>
    <col min="5" max="16384" width="8.77734375" style="32"/>
  </cols>
  <sheetData>
    <row r="1" spans="1:10" ht="31.2" x14ac:dyDescent="0.3">
      <c r="A1" s="62" t="s">
        <v>1710</v>
      </c>
      <c r="B1" s="115" t="s">
        <v>3873</v>
      </c>
      <c r="C1" s="115" t="s">
        <v>1712</v>
      </c>
      <c r="D1" s="62" t="s">
        <v>3875</v>
      </c>
    </row>
    <row r="2" spans="1:10" x14ac:dyDescent="0.3">
      <c r="A2" s="31" t="s">
        <v>1714</v>
      </c>
      <c r="B2" s="31">
        <v>0.5</v>
      </c>
      <c r="C2" s="31">
        <v>0.6</v>
      </c>
      <c r="D2" s="31"/>
    </row>
    <row r="3" spans="1:10" x14ac:dyDescent="0.3">
      <c r="A3" s="31" t="s">
        <v>44</v>
      </c>
      <c r="B3" s="31">
        <v>0.6</v>
      </c>
      <c r="C3" s="31">
        <v>0.7</v>
      </c>
      <c r="D3" s="31"/>
    </row>
    <row r="4" spans="1:10" x14ac:dyDescent="0.3">
      <c r="A4" s="31" t="s">
        <v>24</v>
      </c>
      <c r="B4" s="31">
        <v>1.2</v>
      </c>
      <c r="C4" s="31">
        <v>1.3</v>
      </c>
      <c r="D4" s="31"/>
    </row>
    <row r="5" spans="1:10" x14ac:dyDescent="0.3">
      <c r="A5" s="31" t="s">
        <v>23</v>
      </c>
      <c r="B5" s="31">
        <v>1</v>
      </c>
      <c r="C5" s="31">
        <v>1.1000000000000001</v>
      </c>
      <c r="D5" s="31"/>
    </row>
    <row r="6" spans="1:10" x14ac:dyDescent="0.3">
      <c r="A6" s="31" t="s">
        <v>21</v>
      </c>
      <c r="B6" s="31">
        <v>1.5</v>
      </c>
      <c r="C6" s="31">
        <v>1.8</v>
      </c>
      <c r="D6" s="31"/>
    </row>
    <row r="7" spans="1:10" x14ac:dyDescent="0.3">
      <c r="A7" s="31" t="s">
        <v>1719</v>
      </c>
      <c r="B7" s="31">
        <v>0.4</v>
      </c>
      <c r="C7" s="31">
        <v>0.5</v>
      </c>
      <c r="D7" s="31"/>
    </row>
    <row r="8" spans="1:10" x14ac:dyDescent="0.3">
      <c r="A8" s="31" t="s">
        <v>1721</v>
      </c>
      <c r="B8" s="31">
        <v>0.7</v>
      </c>
      <c r="C8" s="31">
        <v>0.8</v>
      </c>
      <c r="D8" s="31"/>
    </row>
    <row r="9" spans="1:10" x14ac:dyDescent="0.3">
      <c r="A9" s="31" t="s">
        <v>109</v>
      </c>
      <c r="B9" s="31">
        <v>2</v>
      </c>
      <c r="C9" s="31">
        <v>2.5</v>
      </c>
      <c r="D9" s="31"/>
    </row>
    <row r="12" spans="1:10" ht="14.55" customHeight="1" x14ac:dyDescent="0.3">
      <c r="F12" s="328" t="s">
        <v>3876</v>
      </c>
      <c r="G12" s="328"/>
      <c r="H12" s="328"/>
      <c r="I12" s="328"/>
      <c r="J12" s="328"/>
    </row>
    <row r="13" spans="1:10" x14ac:dyDescent="0.3">
      <c r="F13" s="328"/>
      <c r="G13" s="328"/>
      <c r="H13" s="328"/>
      <c r="I13" s="328"/>
      <c r="J13" s="328"/>
    </row>
    <row r="14" spans="1:10" x14ac:dyDescent="0.3">
      <c r="F14" s="328"/>
      <c r="G14" s="328"/>
      <c r="H14" s="328"/>
      <c r="I14" s="328"/>
      <c r="J14" s="328"/>
    </row>
  </sheetData>
  <mergeCells count="1">
    <mergeCell ref="F12:J1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DF978-3ED5-42CA-8E12-CFFC6174449B}">
  <sheetPr codeName="Leht28"/>
  <dimension ref="A1:BM143"/>
  <sheetViews>
    <sheetView zoomScale="140" zoomScaleNormal="140" workbookViewId="0">
      <selection sqref="A1:B1"/>
    </sheetView>
  </sheetViews>
  <sheetFormatPr defaultColWidth="8.6640625" defaultRowHeight="15.6" x14ac:dyDescent="0.3"/>
  <cols>
    <col min="1" max="1" width="4" style="32" customWidth="1"/>
    <col min="2" max="2" width="62.33203125" style="32" customWidth="1"/>
    <col min="3" max="3" width="15.44140625" style="32" customWidth="1"/>
    <col min="4" max="4" width="13" style="32" customWidth="1"/>
    <col min="5" max="5" width="15.77734375" style="32" customWidth="1"/>
    <col min="6" max="8" width="13" style="32" customWidth="1"/>
    <col min="9" max="9" width="22.109375" style="32" customWidth="1"/>
    <col min="10" max="10" width="15.6640625" style="32" customWidth="1"/>
    <col min="11" max="11" width="26.109375" style="32" customWidth="1"/>
    <col min="12" max="12" width="38" style="32" customWidth="1"/>
    <col min="13" max="13" width="8.6640625" style="32"/>
    <col min="14" max="14" width="5.5546875" style="32" bestFit="1" customWidth="1"/>
    <col min="15" max="15" width="5.109375" style="32" bestFit="1" customWidth="1"/>
    <col min="16" max="16" width="7.44140625" style="32" bestFit="1" customWidth="1"/>
    <col min="17" max="17" width="10.5546875" style="32" bestFit="1" customWidth="1"/>
    <col min="18" max="18" width="11.109375" style="32" bestFit="1" customWidth="1"/>
    <col min="19" max="19" width="12" style="32" bestFit="1" customWidth="1"/>
    <col min="20" max="20" width="22" style="32" bestFit="1" customWidth="1"/>
    <col min="21" max="21" width="15.33203125" style="32" bestFit="1" customWidth="1"/>
    <col min="22" max="22" width="25.77734375" style="32" bestFit="1" customWidth="1"/>
    <col min="23" max="23" width="38" style="32" bestFit="1" customWidth="1"/>
    <col min="24" max="16384" width="8.6640625" style="32"/>
  </cols>
  <sheetData>
    <row r="1" spans="1:3" x14ac:dyDescent="0.3">
      <c r="A1" s="327" t="s">
        <v>3639</v>
      </c>
      <c r="B1" s="327"/>
    </row>
    <row r="2" spans="1:3" x14ac:dyDescent="0.3">
      <c r="C2" s="163"/>
    </row>
    <row r="3" spans="1:3" x14ac:dyDescent="0.3">
      <c r="A3" s="32">
        <v>1</v>
      </c>
      <c r="B3" s="32" t="s">
        <v>3640</v>
      </c>
      <c r="C3" s="32" t="e" vm="22">
        <v>#VALUE!</v>
      </c>
    </row>
    <row r="4" spans="1:3" x14ac:dyDescent="0.3">
      <c r="B4" s="32" t="s">
        <v>3641</v>
      </c>
      <c r="C4" s="32" t="e" vm="23">
        <v>#VALUE!</v>
      </c>
    </row>
    <row r="6" spans="1:3" x14ac:dyDescent="0.3">
      <c r="A6" s="32">
        <v>2</v>
      </c>
      <c r="B6" s="32" t="s">
        <v>3642</v>
      </c>
      <c r="C6" s="32" t="e" vm="24">
        <v>#VALUE!</v>
      </c>
    </row>
    <row r="8" spans="1:3" x14ac:dyDescent="0.3">
      <c r="A8" s="32">
        <v>3</v>
      </c>
      <c r="B8" s="32" t="s">
        <v>3643</v>
      </c>
      <c r="C8" s="32" t="e" vm="25">
        <v>#VALUE!</v>
      </c>
    </row>
    <row r="9" spans="1:3" x14ac:dyDescent="0.3">
      <c r="B9" s="32" t="s">
        <v>3644</v>
      </c>
      <c r="C9" s="140" t="e" vm="26">
        <v>#VALUE!</v>
      </c>
    </row>
    <row r="11" spans="1:3" x14ac:dyDescent="0.3">
      <c r="A11" s="32">
        <v>4</v>
      </c>
      <c r="B11" s="174" t="s">
        <v>3645</v>
      </c>
      <c r="C11" s="214" t="e" vm="27">
        <v>#VALUE!</v>
      </c>
    </row>
    <row r="12" spans="1:3" x14ac:dyDescent="0.3">
      <c r="B12" s="174" t="s">
        <v>3646</v>
      </c>
      <c r="C12" s="32" t="e" vm="28">
        <v>#VALUE!</v>
      </c>
    </row>
    <row r="14" spans="1:3" x14ac:dyDescent="0.3">
      <c r="A14" s="32">
        <v>5</v>
      </c>
      <c r="B14" s="32" t="s">
        <v>3647</v>
      </c>
      <c r="C14" s="32" t="e" vm="29">
        <v>#VALUE!</v>
      </c>
    </row>
    <row r="15" spans="1:3" x14ac:dyDescent="0.3">
      <c r="B15" s="32" t="s">
        <v>3648</v>
      </c>
      <c r="C15" s="32" t="e" vm="30">
        <v>#VALUE!</v>
      </c>
    </row>
    <row r="17" spans="1:3" ht="93" customHeight="1" x14ac:dyDescent="0.3">
      <c r="A17" s="32">
        <v>6</v>
      </c>
      <c r="B17" s="215" t="s">
        <v>3848</v>
      </c>
      <c r="C17" s="32" t="e" vm="31">
        <v>#VALUE!</v>
      </c>
    </row>
    <row r="18" spans="1:3" ht="93" customHeight="1" x14ac:dyDescent="0.3">
      <c r="B18" s="215" t="s">
        <v>3849</v>
      </c>
      <c r="C18" s="32" t="e" vm="31">
        <v>#VALUE!</v>
      </c>
    </row>
    <row r="19" spans="1:3" ht="93" customHeight="1" x14ac:dyDescent="0.3">
      <c r="B19" s="216" t="s">
        <v>3847</v>
      </c>
      <c r="C19" s="32" t="e" vm="31">
        <v>#VALUE!</v>
      </c>
    </row>
    <row r="20" spans="1:3" ht="93" customHeight="1" x14ac:dyDescent="0.3">
      <c r="B20" s="216" t="s">
        <v>3850</v>
      </c>
      <c r="C20" s="32" t="e" vm="31">
        <v>#VALUE!</v>
      </c>
    </row>
    <row r="22" spans="1:3" x14ac:dyDescent="0.3">
      <c r="A22" s="32">
        <v>7</v>
      </c>
      <c r="B22" s="217" t="s">
        <v>3649</v>
      </c>
    </row>
    <row r="24" spans="1:3" x14ac:dyDescent="0.3">
      <c r="B24" s="163" t="s">
        <v>3650</v>
      </c>
      <c r="C24" s="32" t="e" vm="32">
        <v>#VALUE!</v>
      </c>
    </row>
    <row r="25" spans="1:3" x14ac:dyDescent="0.3">
      <c r="B25" s="163" t="s">
        <v>3651</v>
      </c>
      <c r="C25" s="32" t="e" vm="33">
        <v>#VALUE!</v>
      </c>
    </row>
    <row r="26" spans="1:3" x14ac:dyDescent="0.3">
      <c r="B26" s="163" t="s">
        <v>3652</v>
      </c>
      <c r="C26" s="32" t="e" vm="34">
        <v>#VALUE!</v>
      </c>
    </row>
    <row r="28" spans="1:3" x14ac:dyDescent="0.3">
      <c r="A28" s="32">
        <v>8</v>
      </c>
      <c r="B28" s="217" t="s">
        <v>3653</v>
      </c>
    </row>
    <row r="30" spans="1:3" ht="42.45" customHeight="1" x14ac:dyDescent="0.3">
      <c r="B30" s="163" t="s">
        <v>3650</v>
      </c>
      <c r="C30" s="32" t="e" vm="35">
        <v>#VALUE!</v>
      </c>
    </row>
    <row r="31" spans="1:3" ht="42.45" customHeight="1" x14ac:dyDescent="0.3">
      <c r="B31" s="163" t="s">
        <v>3654</v>
      </c>
      <c r="C31" s="218" t="e" vm="36">
        <v>#VALUE!</v>
      </c>
    </row>
    <row r="32" spans="1:3" ht="42.45" customHeight="1" x14ac:dyDescent="0.3">
      <c r="B32" s="163" t="s">
        <v>3655</v>
      </c>
      <c r="C32" s="32" t="e" vm="37">
        <v>#VALUE!</v>
      </c>
    </row>
    <row r="33" spans="1:11" ht="14.25" customHeight="1" x14ac:dyDescent="0.3"/>
    <row r="34" spans="1:11" ht="68.25" customHeight="1" x14ac:dyDescent="0.3">
      <c r="A34" s="32">
        <v>9</v>
      </c>
      <c r="B34" s="262" t="s">
        <v>3853</v>
      </c>
      <c r="C34" s="32" t="e" vm="38">
        <v>#VALUE!</v>
      </c>
    </row>
    <row r="35" spans="1:11" x14ac:dyDescent="0.3">
      <c r="B35" s="262"/>
    </row>
    <row r="36" spans="1:11" x14ac:dyDescent="0.3">
      <c r="B36" s="262"/>
    </row>
    <row r="37" spans="1:11" x14ac:dyDescent="0.3">
      <c r="B37" s="262"/>
    </row>
    <row r="38" spans="1:11" x14ac:dyDescent="0.3">
      <c r="B38" s="262"/>
    </row>
    <row r="40" spans="1:11" ht="14.25" customHeight="1" x14ac:dyDescent="0.3">
      <c r="A40" s="32">
        <v>10</v>
      </c>
      <c r="B40" s="217" t="s">
        <v>3657</v>
      </c>
      <c r="I40" s="32" t="s">
        <v>3656</v>
      </c>
    </row>
    <row r="41" spans="1:11" ht="14.25" customHeight="1" x14ac:dyDescent="0.3"/>
    <row r="42" spans="1:11" ht="14.25" customHeight="1" x14ac:dyDescent="0.3">
      <c r="B42" s="32" t="s">
        <v>3658</v>
      </c>
      <c r="C42" s="32" t="e" vm="39">
        <v>#VALUE!</v>
      </c>
      <c r="K42" s="32" t="s">
        <v>3656</v>
      </c>
    </row>
    <row r="43" spans="1:11" x14ac:dyDescent="0.3">
      <c r="J43" s="32" t="s">
        <v>3656</v>
      </c>
    </row>
    <row r="44" spans="1:11" x14ac:dyDescent="0.3">
      <c r="B44" s="32" t="s">
        <v>3659</v>
      </c>
      <c r="C44" s="32" t="e" vm="40">
        <v>#VALUE!</v>
      </c>
    </row>
    <row r="46" spans="1:11" x14ac:dyDescent="0.3">
      <c r="B46" s="32" t="s">
        <v>3660</v>
      </c>
      <c r="C46" s="32" t="e" vm="41">
        <v>#VALUE!</v>
      </c>
    </row>
    <row r="48" spans="1:11" x14ac:dyDescent="0.3">
      <c r="B48" s="32" t="s">
        <v>3661</v>
      </c>
      <c r="C48" s="32" t="e" vm="42">
        <v>#VALUE!</v>
      </c>
    </row>
    <row r="50" spans="1:6" x14ac:dyDescent="0.3">
      <c r="B50" s="31" t="s">
        <v>3662</v>
      </c>
      <c r="C50" s="32" t="e" vm="43">
        <v>#VALUE!</v>
      </c>
    </row>
    <row r="51" spans="1:6" x14ac:dyDescent="0.3">
      <c r="B51" s="31" t="s">
        <v>3662</v>
      </c>
      <c r="C51" s="32" t="e" vm="43">
        <v>#VALUE!</v>
      </c>
    </row>
    <row r="52" spans="1:6" x14ac:dyDescent="0.3">
      <c r="B52" s="31" t="s">
        <v>3662</v>
      </c>
      <c r="C52" s="32" t="e" vm="43">
        <v>#VALUE!</v>
      </c>
    </row>
    <row r="53" spans="1:6" x14ac:dyDescent="0.3">
      <c r="B53" s="31" t="s">
        <v>3662</v>
      </c>
      <c r="C53" s="32" t="e" vm="43">
        <v>#VALUE!</v>
      </c>
    </row>
    <row r="54" spans="1:6" x14ac:dyDescent="0.3">
      <c r="B54" s="31" t="s">
        <v>3662</v>
      </c>
      <c r="C54" s="32" t="e" vm="43">
        <v>#VALUE!</v>
      </c>
    </row>
    <row r="56" spans="1:6" x14ac:dyDescent="0.3">
      <c r="A56" s="32">
        <v>11</v>
      </c>
      <c r="B56" s="32" t="s">
        <v>3697</v>
      </c>
      <c r="C56" s="239"/>
      <c r="D56" s="239"/>
      <c r="E56" s="239"/>
      <c r="F56" s="239"/>
    </row>
    <row r="57" spans="1:6" x14ac:dyDescent="0.3">
      <c r="B57" s="184" t="e" vm="44">
        <v>#VALUE!</v>
      </c>
      <c r="C57" s="239"/>
      <c r="D57" s="239"/>
      <c r="E57" s="239"/>
      <c r="F57" s="239"/>
    </row>
    <row r="58" spans="1:6" x14ac:dyDescent="0.3">
      <c r="C58" s="239"/>
      <c r="D58" s="239"/>
      <c r="E58" s="239"/>
      <c r="F58" s="239"/>
    </row>
    <row r="60" spans="1:6" x14ac:dyDescent="0.3">
      <c r="A60" s="32">
        <v>12</v>
      </c>
      <c r="B60" s="32" t="s">
        <v>3663</v>
      </c>
    </row>
    <row r="61" spans="1:6" x14ac:dyDescent="0.3">
      <c r="C61" s="141" t="s">
        <v>708</v>
      </c>
      <c r="D61" s="32" t="e" vm="45">
        <v>#VALUE!</v>
      </c>
    </row>
    <row r="62" spans="1:6" x14ac:dyDescent="0.3">
      <c r="C62" s="141" t="s">
        <v>255</v>
      </c>
    </row>
    <row r="63" spans="1:6" x14ac:dyDescent="0.3">
      <c r="C63" s="141" t="s">
        <v>3698</v>
      </c>
    </row>
    <row r="64" spans="1:6" x14ac:dyDescent="0.3">
      <c r="C64" s="141" t="s">
        <v>3699</v>
      </c>
    </row>
    <row r="65" spans="2:4" x14ac:dyDescent="0.3">
      <c r="C65" s="141" t="s">
        <v>532</v>
      </c>
    </row>
    <row r="66" spans="2:4" x14ac:dyDescent="0.3">
      <c r="C66" s="141" t="s">
        <v>748</v>
      </c>
    </row>
    <row r="68" spans="2:4" x14ac:dyDescent="0.3">
      <c r="B68" s="32" t="s">
        <v>3664</v>
      </c>
    </row>
    <row r="69" spans="2:4" x14ac:dyDescent="0.3">
      <c r="C69" s="141">
        <v>3</v>
      </c>
      <c r="D69" s="32" t="e" vm="45">
        <v>#VALUE!</v>
      </c>
    </row>
    <row r="70" spans="2:4" x14ac:dyDescent="0.3">
      <c r="C70" s="141">
        <v>568</v>
      </c>
    </row>
    <row r="71" spans="2:4" x14ac:dyDescent="0.3">
      <c r="C71" s="141">
        <v>87</v>
      </c>
    </row>
    <row r="72" spans="2:4" x14ac:dyDescent="0.3">
      <c r="C72" s="141">
        <v>563</v>
      </c>
    </row>
    <row r="73" spans="2:4" x14ac:dyDescent="0.3">
      <c r="C73" s="141">
        <v>1085</v>
      </c>
    </row>
    <row r="74" spans="2:4" x14ac:dyDescent="0.3">
      <c r="C74" s="141">
        <v>1</v>
      </c>
    </row>
    <row r="75" spans="2:4" x14ac:dyDescent="0.3">
      <c r="C75" s="141">
        <v>862</v>
      </c>
    </row>
    <row r="76" spans="2:4" x14ac:dyDescent="0.3">
      <c r="C76" s="141">
        <v>58</v>
      </c>
    </row>
    <row r="77" spans="2:4" x14ac:dyDescent="0.3">
      <c r="C77" s="141">
        <v>4000</v>
      </c>
    </row>
    <row r="79" spans="2:4" x14ac:dyDescent="0.3">
      <c r="C79" s="220"/>
    </row>
    <row r="80" spans="2:4" x14ac:dyDescent="0.3">
      <c r="C80" s="32" t="s">
        <v>3665</v>
      </c>
    </row>
    <row r="81" spans="1:65" x14ac:dyDescent="0.3">
      <c r="A81" s="32">
        <v>13</v>
      </c>
      <c r="B81" s="32" t="s">
        <v>3666</v>
      </c>
      <c r="C81" s="141"/>
    </row>
    <row r="82" spans="1:65" x14ac:dyDescent="0.3">
      <c r="B82" s="32" t="s">
        <v>3667</v>
      </c>
      <c r="C82" s="141"/>
      <c r="E82" s="221"/>
      <c r="BM82" s="222"/>
    </row>
    <row r="83" spans="1:65" x14ac:dyDescent="0.3">
      <c r="A83" s="222"/>
      <c r="B83" s="32" t="s">
        <v>3668</v>
      </c>
      <c r="C83" s="262"/>
    </row>
    <row r="84" spans="1:65" x14ac:dyDescent="0.3">
      <c r="B84" s="32" t="s">
        <v>3809</v>
      </c>
      <c r="C84" s="141"/>
    </row>
    <row r="87" spans="1:65" x14ac:dyDescent="0.3">
      <c r="D87" s="241"/>
    </row>
    <row r="88" spans="1:65" x14ac:dyDescent="0.3">
      <c r="B88" s="32" t="s">
        <v>3810</v>
      </c>
    </row>
    <row r="89" spans="1:65" x14ac:dyDescent="0.3">
      <c r="B89" s="32" t="s">
        <v>3806</v>
      </c>
    </row>
    <row r="90" spans="1:65" x14ac:dyDescent="0.3">
      <c r="C90" s="174" t="s">
        <v>3669</v>
      </c>
      <c r="D90" s="262"/>
    </row>
    <row r="91" spans="1:65" x14ac:dyDescent="0.3">
      <c r="C91" s="32" t="s">
        <v>3670</v>
      </c>
      <c r="D91" s="262"/>
    </row>
    <row r="92" spans="1:65" x14ac:dyDescent="0.3">
      <c r="C92" s="32" t="s">
        <v>3671</v>
      </c>
      <c r="D92" s="262"/>
      <c r="E92" s="140" t="s">
        <v>3672</v>
      </c>
      <c r="F92" s="140"/>
      <c r="G92" s="140"/>
      <c r="H92" s="140"/>
    </row>
    <row r="93" spans="1:65" x14ac:dyDescent="0.3">
      <c r="C93" s="32" t="s">
        <v>3673</v>
      </c>
      <c r="D93" s="262"/>
      <c r="E93" s="140" t="s">
        <v>3674</v>
      </c>
      <c r="F93" s="140"/>
      <c r="G93" s="140"/>
      <c r="H93" s="140"/>
    </row>
    <row r="94" spans="1:65" x14ac:dyDescent="0.3">
      <c r="C94" s="32" t="s">
        <v>3675</v>
      </c>
      <c r="D94" s="262"/>
    </row>
    <row r="95" spans="1:65" x14ac:dyDescent="0.3">
      <c r="C95" s="32" t="s">
        <v>3676</v>
      </c>
      <c r="D95" s="262"/>
    </row>
    <row r="98" spans="1:5" x14ac:dyDescent="0.3">
      <c r="A98" s="32">
        <v>14</v>
      </c>
      <c r="B98" s="32" t="s">
        <v>3677</v>
      </c>
      <c r="C98" s="260">
        <v>2.71828182845905</v>
      </c>
      <c r="D98" s="32" t="e" vm="46">
        <v>#VALUE!</v>
      </c>
    </row>
    <row r="99" spans="1:5" x14ac:dyDescent="0.3">
      <c r="B99" s="32" t="s">
        <v>3678</v>
      </c>
      <c r="C99" s="261">
        <v>3.14159265358979</v>
      </c>
      <c r="D99" s="32" t="e" vm="47">
        <v>#VALUE!</v>
      </c>
    </row>
    <row r="100" spans="1:5" x14ac:dyDescent="0.3">
      <c r="B100" s="32" t="s">
        <v>3679</v>
      </c>
      <c r="C100" s="141">
        <v>1.895564856</v>
      </c>
      <c r="D100" s="32" t="e" vm="48">
        <v>#VALUE!</v>
      </c>
    </row>
    <row r="102" spans="1:5" x14ac:dyDescent="0.3">
      <c r="A102" s="32">
        <v>15</v>
      </c>
      <c r="B102" s="32" t="s">
        <v>3680</v>
      </c>
      <c r="E102" s="253"/>
    </row>
    <row r="103" spans="1:5" x14ac:dyDescent="0.3">
      <c r="C103" s="259">
        <v>0.5</v>
      </c>
      <c r="D103" s="32" t="e" vm="49">
        <v>#VALUE!</v>
      </c>
    </row>
    <row r="104" spans="1:5" x14ac:dyDescent="0.3">
      <c r="C104" s="259">
        <v>0.7</v>
      </c>
    </row>
    <row r="105" spans="1:5" x14ac:dyDescent="0.3">
      <c r="C105" s="259">
        <v>0.215</v>
      </c>
    </row>
    <row r="106" spans="1:5" x14ac:dyDescent="0.3">
      <c r="C106" s="259">
        <v>0.03</v>
      </c>
    </row>
    <row r="107" spans="1:5" x14ac:dyDescent="0.3">
      <c r="C107" s="259">
        <v>0.98</v>
      </c>
    </row>
    <row r="108" spans="1:5" x14ac:dyDescent="0.3">
      <c r="B108" s="32" t="s">
        <v>3681</v>
      </c>
    </row>
    <row r="109" spans="1:5" x14ac:dyDescent="0.3">
      <c r="C109" s="256" t="s">
        <v>23</v>
      </c>
      <c r="D109" s="258">
        <v>8.9</v>
      </c>
      <c r="E109" s="32" t="e" vm="50">
        <v>#VALUE!</v>
      </c>
    </row>
    <row r="110" spans="1:5" x14ac:dyDescent="0.3">
      <c r="C110" s="256" t="s">
        <v>22</v>
      </c>
      <c r="D110" s="258">
        <v>4.2</v>
      </c>
    </row>
    <row r="111" spans="1:5" x14ac:dyDescent="0.3">
      <c r="C111" s="256" t="s">
        <v>1586</v>
      </c>
      <c r="D111" s="258">
        <v>3.9</v>
      </c>
    </row>
    <row r="112" spans="1:5" x14ac:dyDescent="0.3">
      <c r="C112" s="256" t="s">
        <v>3682</v>
      </c>
      <c r="D112" s="258">
        <v>16.899999999999999</v>
      </c>
    </row>
    <row r="113" spans="1:4" x14ac:dyDescent="0.3">
      <c r="C113" s="256" t="s">
        <v>24</v>
      </c>
      <c r="D113" s="258">
        <v>5.9</v>
      </c>
    </row>
    <row r="115" spans="1:4" x14ac:dyDescent="0.3">
      <c r="A115" s="32">
        <v>16</v>
      </c>
      <c r="B115" s="32" t="s">
        <v>3708</v>
      </c>
      <c r="C115" s="32" t="e" vm="51">
        <v>#VALUE!</v>
      </c>
    </row>
    <row r="116" spans="1:4" ht="46.8" x14ac:dyDescent="0.3">
      <c r="B116" s="153" t="s">
        <v>3709</v>
      </c>
      <c r="C116" s="256">
        <v>5.5</v>
      </c>
      <c r="D116" s="257">
        <v>44685</v>
      </c>
    </row>
    <row r="118" spans="1:4" x14ac:dyDescent="0.3">
      <c r="A118" s="32">
        <v>17</v>
      </c>
      <c r="B118" s="32" t="s">
        <v>3710</v>
      </c>
      <c r="C118" s="32" t="e" vm="52">
        <v>#VALUE!</v>
      </c>
    </row>
    <row r="119" spans="1:4" x14ac:dyDescent="0.3">
      <c r="B119" s="32" t="s">
        <v>3711</v>
      </c>
    </row>
    <row r="121" spans="1:4" x14ac:dyDescent="0.3">
      <c r="A121" s="32">
        <v>18</v>
      </c>
      <c r="B121" s="32" t="s">
        <v>3717</v>
      </c>
      <c r="C121" s="141">
        <v>372</v>
      </c>
    </row>
    <row r="122" spans="1:4" ht="46.8" x14ac:dyDescent="0.3">
      <c r="B122" s="153" t="s">
        <v>3852</v>
      </c>
      <c r="C122" s="255" t="s">
        <v>3851</v>
      </c>
    </row>
    <row r="124" spans="1:4" ht="31.2" x14ac:dyDescent="0.3">
      <c r="A124" s="32">
        <v>19</v>
      </c>
      <c r="B124" s="153" t="s">
        <v>3854</v>
      </c>
      <c r="C124" s="255">
        <v>589</v>
      </c>
      <c r="D124" s="255"/>
    </row>
    <row r="126" spans="1:4" ht="31.2" x14ac:dyDescent="0.3">
      <c r="A126" s="32">
        <v>20</v>
      </c>
      <c r="B126" s="153" t="s">
        <v>3855</v>
      </c>
      <c r="C126" s="255" t="s">
        <v>3856</v>
      </c>
    </row>
    <row r="128" spans="1:4" x14ac:dyDescent="0.3">
      <c r="A128" s="32">
        <v>21</v>
      </c>
      <c r="B128" s="32" t="s">
        <v>3857</v>
      </c>
      <c r="C128" s="255" t="s">
        <v>3858</v>
      </c>
    </row>
    <row r="130" spans="1:3" ht="46.8" x14ac:dyDescent="0.3">
      <c r="A130" s="32">
        <v>22</v>
      </c>
      <c r="B130" s="153" t="s">
        <v>3859</v>
      </c>
      <c r="C130" s="32" t="e" vm="53">
        <v>#VALUE!</v>
      </c>
    </row>
    <row r="131" spans="1:3" s="141" customFormat="1" x14ac:dyDescent="0.3"/>
    <row r="133" spans="1:3" ht="46.8" x14ac:dyDescent="0.3">
      <c r="A133" s="32">
        <v>23</v>
      </c>
      <c r="B133" s="153" t="s">
        <v>3860</v>
      </c>
      <c r="C133" s="32" t="e" vm="54">
        <v>#VALUE!</v>
      </c>
    </row>
    <row r="135" spans="1:3" x14ac:dyDescent="0.3">
      <c r="A135" s="141"/>
      <c r="B135" s="141"/>
      <c r="C135" s="141"/>
    </row>
    <row r="136" spans="1:3" x14ac:dyDescent="0.3">
      <c r="A136" s="141"/>
      <c r="B136" s="141"/>
      <c r="C136" s="141"/>
    </row>
    <row r="138" spans="1:3" ht="31.2" x14ac:dyDescent="0.3">
      <c r="A138" s="32">
        <v>24</v>
      </c>
      <c r="B138" s="153" t="s">
        <v>3861</v>
      </c>
      <c r="C138" s="141">
        <v>1</v>
      </c>
    </row>
    <row r="139" spans="1:3" x14ac:dyDescent="0.3">
      <c r="C139" s="141">
        <v>2</v>
      </c>
    </row>
    <row r="140" spans="1:3" x14ac:dyDescent="0.3">
      <c r="C140" s="141">
        <v>3</v>
      </c>
    </row>
    <row r="141" spans="1:3" x14ac:dyDescent="0.3">
      <c r="C141" s="141">
        <v>4</v>
      </c>
    </row>
    <row r="142" spans="1:3" x14ac:dyDescent="0.3">
      <c r="C142" s="141">
        <v>5</v>
      </c>
    </row>
    <row r="143" spans="1:3" x14ac:dyDescent="0.3">
      <c r="C143" s="141">
        <v>6</v>
      </c>
    </row>
  </sheetData>
  <mergeCells count="1">
    <mergeCell ref="A1:B1"/>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F5590-42B1-40F6-B6F8-ED71E77571CB}">
  <sheetPr codeName="Leht88">
    <tabColor rgb="FFFF0000"/>
  </sheetPr>
  <dimension ref="A1:A7"/>
  <sheetViews>
    <sheetView zoomScale="160" zoomScaleNormal="160" workbookViewId="0"/>
  </sheetViews>
  <sheetFormatPr defaultColWidth="8.77734375" defaultRowHeight="15.6" x14ac:dyDescent="0.3"/>
  <cols>
    <col min="1" max="1" width="11.88671875" style="32" bestFit="1" customWidth="1"/>
    <col min="2" max="16384" width="8.77734375" style="32"/>
  </cols>
  <sheetData>
    <row r="1" spans="1:1" x14ac:dyDescent="0.3">
      <c r="A1" s="32" t="s">
        <v>3875</v>
      </c>
    </row>
    <row r="2" spans="1:1" x14ac:dyDescent="0.3">
      <c r="A2" s="32" t="s">
        <v>1715</v>
      </c>
    </row>
    <row r="3" spans="1:1" x14ac:dyDescent="0.3">
      <c r="A3" s="32" t="s">
        <v>1717</v>
      </c>
    </row>
    <row r="4" spans="1:1" x14ac:dyDescent="0.3">
      <c r="A4" s="32" t="s">
        <v>1720</v>
      </c>
    </row>
    <row r="5" spans="1:1" x14ac:dyDescent="0.3">
      <c r="A5" s="32" t="s">
        <v>1718</v>
      </c>
    </row>
    <row r="6" spans="1:1" x14ac:dyDescent="0.3">
      <c r="A6" s="32" t="s">
        <v>1722</v>
      </c>
    </row>
    <row r="7" spans="1:1" x14ac:dyDescent="0.3">
      <c r="A7" s="32" t="s">
        <v>3844</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5"/>
  <dimension ref="A1:G31"/>
  <sheetViews>
    <sheetView zoomScale="140" zoomScaleNormal="140" workbookViewId="0">
      <selection sqref="A1:C1"/>
    </sheetView>
  </sheetViews>
  <sheetFormatPr defaultColWidth="9.21875" defaultRowHeight="15.6" x14ac:dyDescent="0.3"/>
  <cols>
    <col min="1" max="1" width="8.77734375" style="9" customWidth="1"/>
    <col min="2" max="2" width="16.21875" style="9" customWidth="1"/>
    <col min="3" max="3" width="32.33203125" style="9" customWidth="1"/>
    <col min="4" max="5" width="8.77734375" style="9" customWidth="1"/>
    <col min="6" max="6" width="16.21875" style="9" customWidth="1"/>
    <col min="7" max="7" width="32.33203125" style="9" customWidth="1"/>
    <col min="8" max="1023" width="8.77734375" style="9" customWidth="1"/>
    <col min="1024" max="16384" width="9.21875" style="9"/>
  </cols>
  <sheetData>
    <row r="1" spans="1:7" x14ac:dyDescent="0.3">
      <c r="A1" s="337" t="s">
        <v>1</v>
      </c>
      <c r="B1" s="337"/>
      <c r="C1" s="337"/>
    </row>
    <row r="2" spans="1:7" x14ac:dyDescent="0.3">
      <c r="A2" s="13" t="s">
        <v>2</v>
      </c>
      <c r="B2" s="13" t="s">
        <v>3</v>
      </c>
      <c r="C2" s="13" t="s">
        <v>4</v>
      </c>
      <c r="E2" s="13" t="s">
        <v>2</v>
      </c>
      <c r="F2" s="13" t="s">
        <v>3</v>
      </c>
      <c r="G2" s="13" t="s">
        <v>4</v>
      </c>
    </row>
    <row r="3" spans="1:7" x14ac:dyDescent="0.3">
      <c r="A3" s="10" t="s">
        <v>5</v>
      </c>
      <c r="B3" s="10" t="s">
        <v>6</v>
      </c>
      <c r="C3" s="283"/>
      <c r="E3" s="10" t="str">
        <f>A3</f>
        <v>Maali</v>
      </c>
      <c r="F3" s="10" t="str">
        <f>B3</f>
        <v>Nael</v>
      </c>
      <c r="G3" s="284" t="str">
        <f>E3&amp;F3</f>
        <v>MaaliNael</v>
      </c>
    </row>
    <row r="4" spans="1:7" x14ac:dyDescent="0.3">
      <c r="A4" s="10" t="s">
        <v>7</v>
      </c>
      <c r="B4" s="10" t="s">
        <v>8</v>
      </c>
      <c r="C4" s="283"/>
      <c r="E4" s="10" t="str">
        <f t="shared" ref="E4:E6" si="0">A4</f>
        <v>Jüri</v>
      </c>
      <c r="F4" s="10" t="str">
        <f t="shared" ref="F4:F6" si="1">B4</f>
        <v>Kruvi</v>
      </c>
      <c r="G4" s="284" t="str">
        <f>E4&amp;F4</f>
        <v>JüriKruvi</v>
      </c>
    </row>
    <row r="5" spans="1:7" x14ac:dyDescent="0.3">
      <c r="A5" s="10" t="s">
        <v>1575</v>
      </c>
      <c r="B5" s="10" t="s">
        <v>10</v>
      </c>
      <c r="C5" s="283"/>
      <c r="E5" s="10" t="str">
        <f t="shared" si="0"/>
        <v>Karla</v>
      </c>
      <c r="F5" s="10" t="str">
        <f t="shared" si="1"/>
        <v>Mutter</v>
      </c>
      <c r="G5" s="284" t="str">
        <f>E5&amp;F5</f>
        <v>KarlaMutter</v>
      </c>
    </row>
    <row r="6" spans="1:7" x14ac:dyDescent="0.3">
      <c r="A6" s="10" t="s">
        <v>282</v>
      </c>
      <c r="B6" s="10" t="s">
        <v>12</v>
      </c>
      <c r="C6" s="283"/>
      <c r="E6" s="10" t="str">
        <f t="shared" si="0"/>
        <v>Johanna</v>
      </c>
      <c r="F6" s="10" t="str">
        <f t="shared" si="1"/>
        <v>Polt</v>
      </c>
      <c r="G6" s="284" t="str">
        <f>E6&amp;F6</f>
        <v>JohannaPolt</v>
      </c>
    </row>
    <row r="7" spans="1:7" customFormat="1" ht="14.4" x14ac:dyDescent="0.3"/>
    <row r="9" spans="1:7" ht="31.5" customHeight="1" x14ac:dyDescent="0.3">
      <c r="A9" s="338" t="s">
        <v>13</v>
      </c>
      <c r="B9" s="338"/>
      <c r="C9" s="338"/>
    </row>
    <row r="10" spans="1:7" x14ac:dyDescent="0.3">
      <c r="A10" s="13" t="s">
        <v>2</v>
      </c>
      <c r="B10" s="13" t="s">
        <v>3</v>
      </c>
      <c r="C10" s="13" t="s">
        <v>4</v>
      </c>
      <c r="E10" s="13" t="s">
        <v>2</v>
      </c>
      <c r="F10" s="13" t="s">
        <v>3</v>
      </c>
      <c r="G10" s="13" t="s">
        <v>4</v>
      </c>
    </row>
    <row r="11" spans="1:7" x14ac:dyDescent="0.3">
      <c r="A11" s="10" t="s">
        <v>5</v>
      </c>
      <c r="B11" s="10" t="s">
        <v>6</v>
      </c>
      <c r="C11" s="283"/>
      <c r="E11" s="10" t="str">
        <f>A11</f>
        <v>Maali</v>
      </c>
      <c r="F11" s="10" t="str">
        <f>B11</f>
        <v>Nael</v>
      </c>
      <c r="G11" s="284" t="str">
        <f>E11&amp;" "&amp;F11</f>
        <v>Maali Nael</v>
      </c>
    </row>
    <row r="12" spans="1:7" x14ac:dyDescent="0.3">
      <c r="A12" s="10" t="s">
        <v>7</v>
      </c>
      <c r="B12" s="10" t="s">
        <v>8</v>
      </c>
      <c r="C12" s="283"/>
      <c r="E12" s="10" t="str">
        <f t="shared" ref="E12:E14" si="2">A12</f>
        <v>Jüri</v>
      </c>
      <c r="F12" s="10" t="str">
        <f t="shared" ref="F12:F14" si="3">B12</f>
        <v>Kruvi</v>
      </c>
      <c r="G12" s="284" t="str">
        <f>E12&amp;" "&amp;F12</f>
        <v>Jüri Kruvi</v>
      </c>
    </row>
    <row r="13" spans="1:7" x14ac:dyDescent="0.3">
      <c r="A13" s="10" t="s">
        <v>1575</v>
      </c>
      <c r="B13" s="10" t="s">
        <v>10</v>
      </c>
      <c r="C13" s="283"/>
      <c r="E13" s="10" t="str">
        <f t="shared" si="2"/>
        <v>Karla</v>
      </c>
      <c r="F13" s="10" t="str">
        <f t="shared" si="3"/>
        <v>Mutter</v>
      </c>
      <c r="G13" s="284" t="str">
        <f>E13&amp;" "&amp;F13</f>
        <v>Karla Mutter</v>
      </c>
    </row>
    <row r="14" spans="1:7" x14ac:dyDescent="0.3">
      <c r="A14" s="10" t="s">
        <v>282</v>
      </c>
      <c r="B14" s="10" t="s">
        <v>12</v>
      </c>
      <c r="C14" s="283"/>
      <c r="E14" s="10" t="str">
        <f t="shared" si="2"/>
        <v>Johanna</v>
      </c>
      <c r="F14" s="10" t="str">
        <f t="shared" si="3"/>
        <v>Polt</v>
      </c>
      <c r="G14" s="284" t="str">
        <f>E14&amp;" "&amp;F14</f>
        <v>Johanna Polt</v>
      </c>
    </row>
    <row r="15" spans="1:7" customFormat="1" ht="14.4" x14ac:dyDescent="0.3"/>
    <row r="16" spans="1:7" x14ac:dyDescent="0.3">
      <c r="C16"/>
      <c r="G16" s="123"/>
    </row>
    <row r="17" spans="1:7" ht="30" customHeight="1" x14ac:dyDescent="0.3">
      <c r="A17" s="338" t="s">
        <v>1562</v>
      </c>
      <c r="B17" s="338"/>
      <c r="C17" s="338"/>
    </row>
    <row r="18" spans="1:7" x14ac:dyDescent="0.3">
      <c r="A18" s="13" t="s">
        <v>2</v>
      </c>
      <c r="B18" s="13" t="s">
        <v>3</v>
      </c>
      <c r="C18" s="13" t="s">
        <v>4</v>
      </c>
      <c r="E18" s="13" t="s">
        <v>2</v>
      </c>
      <c r="F18" s="13" t="s">
        <v>3</v>
      </c>
      <c r="G18" s="13" t="s">
        <v>4</v>
      </c>
    </row>
    <row r="19" spans="1:7" x14ac:dyDescent="0.3">
      <c r="A19" s="10" t="s">
        <v>5</v>
      </c>
      <c r="B19" s="10" t="s">
        <v>6</v>
      </c>
      <c r="C19" s="283"/>
      <c r="E19" s="10" t="str">
        <f>A19</f>
        <v>Maali</v>
      </c>
      <c r="F19" s="10" t="str">
        <f>B19</f>
        <v>Nael</v>
      </c>
      <c r="G19" s="284" t="str">
        <f>E19&amp;" perekonnanimi on "&amp;F19</f>
        <v>Maali perekonnanimi on Nael</v>
      </c>
    </row>
    <row r="20" spans="1:7" x14ac:dyDescent="0.3">
      <c r="A20" s="10" t="s">
        <v>7</v>
      </c>
      <c r="B20" s="10" t="s">
        <v>8</v>
      </c>
      <c r="C20" s="283"/>
      <c r="E20" s="10" t="str">
        <f t="shared" ref="E20:E22" si="4">A20</f>
        <v>Jüri</v>
      </c>
      <c r="F20" s="10" t="str">
        <f t="shared" ref="F20:F22" si="5">B20</f>
        <v>Kruvi</v>
      </c>
      <c r="G20" s="284" t="str">
        <f>E20&amp;" perekonnanimi on "&amp;F20</f>
        <v>Jüri perekonnanimi on Kruvi</v>
      </c>
    </row>
    <row r="21" spans="1:7" x14ac:dyDescent="0.3">
      <c r="A21" s="10" t="s">
        <v>1575</v>
      </c>
      <c r="B21" s="10" t="s">
        <v>10</v>
      </c>
      <c r="C21" s="283"/>
      <c r="E21" s="10" t="str">
        <f t="shared" si="4"/>
        <v>Karla</v>
      </c>
      <c r="F21" s="10" t="str">
        <f t="shared" si="5"/>
        <v>Mutter</v>
      </c>
      <c r="G21" s="284" t="str">
        <f>E21&amp;" perekonnanimi on "&amp;F21</f>
        <v>Karla perekonnanimi on Mutter</v>
      </c>
    </row>
    <row r="22" spans="1:7" x14ac:dyDescent="0.3">
      <c r="A22" s="10" t="s">
        <v>282</v>
      </c>
      <c r="B22" s="10" t="s">
        <v>12</v>
      </c>
      <c r="C22" s="283"/>
      <c r="E22" s="10" t="str">
        <f t="shared" si="4"/>
        <v>Johanna</v>
      </c>
      <c r="F22" s="10" t="str">
        <f t="shared" si="5"/>
        <v>Polt</v>
      </c>
      <c r="G22" s="284" t="str">
        <f>E22&amp;" perekonnanimi on "&amp;F22</f>
        <v>Johanna perekonnanimi on Polt</v>
      </c>
    </row>
    <row r="23" spans="1:7" customFormat="1" ht="14.4" x14ac:dyDescent="0.3"/>
    <row r="24" spans="1:7" x14ac:dyDescent="0.3">
      <c r="C24"/>
      <c r="G24" s="123"/>
    </row>
    <row r="25" spans="1:7" ht="31.5" customHeight="1" x14ac:dyDescent="0.3">
      <c r="A25" s="338" t="s">
        <v>1479</v>
      </c>
      <c r="B25" s="338"/>
      <c r="C25" s="338"/>
    </row>
    <row r="26" spans="1:7" x14ac:dyDescent="0.3">
      <c r="A26" s="15" t="s">
        <v>14</v>
      </c>
      <c r="B26" s="15" t="s">
        <v>15</v>
      </c>
      <c r="C26" s="15" t="s">
        <v>16</v>
      </c>
      <c r="E26" s="15" t="s">
        <v>14</v>
      </c>
      <c r="F26" s="15" t="s">
        <v>15</v>
      </c>
      <c r="G26" s="15" t="s">
        <v>16</v>
      </c>
    </row>
    <row r="27" spans="1:7" x14ac:dyDescent="0.3">
      <c r="A27" s="61">
        <v>75</v>
      </c>
      <c r="B27" s="61">
        <v>35</v>
      </c>
      <c r="C27" s="283"/>
      <c r="E27" s="61">
        <v>75</v>
      </c>
      <c r="F27" s="61">
        <v>74</v>
      </c>
      <c r="G27" s="284" t="str">
        <f>"Vastus: "&amp;A27*B27&amp;" ruutmeetrit"</f>
        <v>Vastus: 2625 ruutmeetrit</v>
      </c>
    </row>
    <row r="28" spans="1:7" x14ac:dyDescent="0.3">
      <c r="A28" s="61">
        <v>73</v>
      </c>
      <c r="B28" s="61">
        <v>49</v>
      </c>
      <c r="C28" s="283"/>
      <c r="E28" s="61">
        <v>73</v>
      </c>
      <c r="F28" s="61">
        <v>49</v>
      </c>
      <c r="G28" s="284" t="str">
        <f>"Vastus: "&amp;A28*B28&amp;" ruutmeetrit"</f>
        <v>Vastus: 3577 ruutmeetrit</v>
      </c>
    </row>
    <row r="29" spans="1:7" x14ac:dyDescent="0.3">
      <c r="A29" s="61">
        <v>32</v>
      </c>
      <c r="B29" s="61">
        <v>29</v>
      </c>
      <c r="C29" s="283"/>
      <c r="E29" s="61">
        <v>32</v>
      </c>
      <c r="F29" s="61">
        <v>22</v>
      </c>
      <c r="G29" s="284" t="str">
        <f>"Vastus: "&amp;A29*B29&amp;" ruutmeetrit"</f>
        <v>Vastus: 928 ruutmeetrit</v>
      </c>
    </row>
    <row r="30" spans="1:7" x14ac:dyDescent="0.3">
      <c r="A30" s="61">
        <v>30</v>
      </c>
      <c r="B30" s="61">
        <v>64</v>
      </c>
      <c r="C30" s="283"/>
      <c r="E30" s="61">
        <v>30</v>
      </c>
      <c r="F30" s="61">
        <v>64</v>
      </c>
      <c r="G30" s="284" t="str">
        <f>"Vastus: "&amp;A30*B30&amp;" ruutmeetrit"</f>
        <v>Vastus: 1920 ruutmeetrit</v>
      </c>
    </row>
    <row r="31" spans="1:7" x14ac:dyDescent="0.3">
      <c r="A31" s="61">
        <v>96</v>
      </c>
      <c r="B31" s="61">
        <v>52</v>
      </c>
      <c r="C31" s="283"/>
      <c r="E31" s="61">
        <v>96</v>
      </c>
      <c r="F31" s="61">
        <v>52</v>
      </c>
      <c r="G31" s="284" t="str">
        <f>"Vastus: "&amp;A31*B31&amp;" ruutmeetrit"</f>
        <v>Vastus: 4992 ruutmeetrit</v>
      </c>
    </row>
  </sheetData>
  <mergeCells count="4">
    <mergeCell ref="A1:C1"/>
    <mergeCell ref="A9:C9"/>
    <mergeCell ref="A25:C25"/>
    <mergeCell ref="A17:C17"/>
  </mergeCells>
  <pageMargins left="0.7" right="0.7" top="0.75" bottom="0.75" header="0.51180555555555496" footer="0.51180555555555496"/>
  <pageSetup paperSize="9" firstPageNumber="0"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6"/>
  <dimension ref="A2:E38"/>
  <sheetViews>
    <sheetView zoomScale="140" zoomScaleNormal="140" workbookViewId="0"/>
  </sheetViews>
  <sheetFormatPr defaultColWidth="8.88671875" defaultRowHeight="15.6" x14ac:dyDescent="0.3"/>
  <cols>
    <col min="1" max="1" width="22.88671875" style="32" customWidth="1"/>
    <col min="2" max="2" width="13.21875" style="32" customWidth="1"/>
    <col min="3" max="3" width="28.109375" style="32" customWidth="1"/>
    <col min="4" max="4" width="30.21875" style="32" customWidth="1"/>
    <col min="5" max="5" width="11.44140625" style="32" customWidth="1"/>
    <col min="6" max="10" width="8.77734375" style="32" customWidth="1"/>
    <col min="11" max="11" width="31.77734375" style="32" customWidth="1"/>
    <col min="12" max="12" width="23.21875" style="32" customWidth="1"/>
    <col min="13" max="1020" width="8.77734375" style="32" customWidth="1"/>
    <col min="1021" max="16384" width="8.88671875" style="32"/>
  </cols>
  <sheetData>
    <row r="2" spans="1:5" ht="15.75" customHeight="1" x14ac:dyDescent="0.3"/>
    <row r="3" spans="1:5" ht="16.2" x14ac:dyDescent="0.35">
      <c r="C3" s="64" t="s">
        <v>1520</v>
      </c>
      <c r="D3" s="64">
        <v>12345</v>
      </c>
    </row>
    <row r="4" spans="1:5" ht="16.2" x14ac:dyDescent="0.35">
      <c r="C4" s="64" t="s">
        <v>1521</v>
      </c>
      <c r="D4" s="65">
        <f ca="1">TODAY()</f>
        <v>44667</v>
      </c>
    </row>
    <row r="5" spans="1:5" ht="16.2" x14ac:dyDescent="0.35">
      <c r="C5" s="64" t="s">
        <v>1522</v>
      </c>
      <c r="D5" s="65">
        <f ca="1">TODAY()+14</f>
        <v>44681</v>
      </c>
    </row>
    <row r="8" spans="1:5" x14ac:dyDescent="0.3">
      <c r="A8" s="62" t="s">
        <v>1523</v>
      </c>
      <c r="B8" s="62" t="s">
        <v>1524</v>
      </c>
      <c r="C8" s="62" t="s">
        <v>27</v>
      </c>
      <c r="D8" s="62" t="s">
        <v>1525</v>
      </c>
    </row>
    <row r="9" spans="1:5" x14ac:dyDescent="0.3">
      <c r="A9" s="31" t="s">
        <v>1526</v>
      </c>
      <c r="B9" s="68">
        <v>4.59</v>
      </c>
      <c r="C9" s="68">
        <f>B9*24%</f>
        <v>1.1015999999999999</v>
      </c>
      <c r="D9" s="68">
        <f>B9+C9</f>
        <v>5.6915999999999993</v>
      </c>
    </row>
    <row r="10" spans="1:5" x14ac:dyDescent="0.3">
      <c r="A10" s="31" t="s">
        <v>1527</v>
      </c>
      <c r="B10" s="68">
        <v>1.23</v>
      </c>
      <c r="C10" s="68">
        <f t="shared" ref="C10:C11" si="0">B10*24%</f>
        <v>0.29519999999999996</v>
      </c>
      <c r="D10" s="68">
        <f t="shared" ref="D10:D11" si="1">B10+C10</f>
        <v>1.5251999999999999</v>
      </c>
    </row>
    <row r="11" spans="1:5" x14ac:dyDescent="0.3">
      <c r="A11" s="31" t="s">
        <v>1528</v>
      </c>
      <c r="B11" s="68">
        <v>1.35</v>
      </c>
      <c r="C11" s="68">
        <f t="shared" si="0"/>
        <v>0.32400000000000001</v>
      </c>
      <c r="D11" s="68">
        <f t="shared" si="1"/>
        <v>1.6740000000000002</v>
      </c>
    </row>
    <row r="12" spans="1:5" x14ac:dyDescent="0.3">
      <c r="C12" s="100" t="s">
        <v>1529</v>
      </c>
      <c r="D12" s="101">
        <f>SUM(B9:B11)</f>
        <v>7.17</v>
      </c>
      <c r="E12" s="102">
        <f>D12*15.6466</f>
        <v>112.186122</v>
      </c>
    </row>
    <row r="13" spans="1:5" x14ac:dyDescent="0.3">
      <c r="C13" s="31" t="s">
        <v>27</v>
      </c>
      <c r="D13" s="68">
        <f>SUM(C9:C11)</f>
        <v>1.7207999999999999</v>
      </c>
      <c r="E13" s="102">
        <f t="shared" ref="E13:E14" si="2">D13*15.6466</f>
        <v>26.924669279999996</v>
      </c>
    </row>
    <row r="14" spans="1:5" x14ac:dyDescent="0.3">
      <c r="C14" s="31" t="s">
        <v>1530</v>
      </c>
      <c r="D14" s="68">
        <f>SUM(D9:D11)</f>
        <v>8.8907999999999987</v>
      </c>
      <c r="E14" s="102">
        <f t="shared" si="2"/>
        <v>139.11079127999997</v>
      </c>
    </row>
    <row r="20" spans="1:5" x14ac:dyDescent="0.3">
      <c r="C20" s="88"/>
      <c r="D20" s="88"/>
    </row>
    <row r="21" spans="1:5" x14ac:dyDescent="0.3">
      <c r="C21" s="88"/>
      <c r="D21" s="88"/>
    </row>
    <row r="22" spans="1:5" x14ac:dyDescent="0.3">
      <c r="C22" s="88"/>
      <c r="D22" s="88"/>
    </row>
    <row r="25" spans="1:5" x14ac:dyDescent="0.3">
      <c r="A25" s="88"/>
      <c r="B25" s="88"/>
      <c r="C25" s="88"/>
      <c r="D25" s="88"/>
    </row>
    <row r="26" spans="1:5" x14ac:dyDescent="0.3">
      <c r="A26" s="88"/>
      <c r="B26" s="88"/>
      <c r="C26" s="88"/>
      <c r="D26" s="88"/>
    </row>
    <row r="27" spans="1:5" x14ac:dyDescent="0.3">
      <c r="A27" s="88"/>
      <c r="B27" s="88"/>
      <c r="C27" s="88"/>
      <c r="D27" s="88"/>
    </row>
    <row r="28" spans="1:5" x14ac:dyDescent="0.3">
      <c r="A28" s="88"/>
      <c r="B28" s="88"/>
      <c r="C28" s="88"/>
      <c r="D28" s="88"/>
    </row>
    <row r="29" spans="1:5" x14ac:dyDescent="0.3">
      <c r="C29" s="88"/>
      <c r="D29" s="88"/>
      <c r="E29" s="88"/>
    </row>
    <row r="30" spans="1:5" x14ac:dyDescent="0.3">
      <c r="C30" s="88"/>
      <c r="D30" s="88"/>
      <c r="E30" s="88"/>
    </row>
    <row r="31" spans="1:5" x14ac:dyDescent="0.3">
      <c r="C31" s="88"/>
      <c r="D31" s="88"/>
      <c r="E31" s="88"/>
    </row>
    <row r="34" spans="2:5" ht="15.45" customHeight="1" x14ac:dyDescent="0.3">
      <c r="B34" s="339" t="s">
        <v>1519</v>
      </c>
      <c r="C34" s="339"/>
      <c r="D34" s="339"/>
      <c r="E34" s="339"/>
    </row>
    <row r="36" spans="2:5" x14ac:dyDescent="0.3">
      <c r="C36" s="97">
        <f ca="1">TODAY()</f>
        <v>44667</v>
      </c>
      <c r="D36" s="244">
        <f ca="1">TODAY()</f>
        <v>44667</v>
      </c>
    </row>
    <row r="37" spans="2:5" x14ac:dyDescent="0.3">
      <c r="C37" s="98">
        <f ca="1">TODAY()</f>
        <v>44667</v>
      </c>
      <c r="D37" s="244">
        <f t="shared" ref="D37:D38" ca="1" si="3">TODAY()</f>
        <v>44667</v>
      </c>
    </row>
    <row r="38" spans="2:5" x14ac:dyDescent="0.3">
      <c r="C38" s="99">
        <f ca="1">TODAY()</f>
        <v>44667</v>
      </c>
      <c r="D38" s="244">
        <f t="shared" ca="1" si="3"/>
        <v>44667</v>
      </c>
    </row>
  </sheetData>
  <mergeCells count="1">
    <mergeCell ref="B34:E34"/>
  </mergeCells>
  <pageMargins left="0.25" right="0.25" top="0.75" bottom="0.75" header="0.51180555555555496" footer="0.51180555555555496"/>
  <pageSetup paperSize="9" firstPageNumber="0" orientation="landscape"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543D3-B7F2-4B51-8A0A-FC94D73D5C6B}">
  <sheetPr codeName="Leht59">
    <tabColor rgb="FF7030A0"/>
  </sheetPr>
  <dimension ref="A1:N15"/>
  <sheetViews>
    <sheetView zoomScale="140" zoomScaleNormal="140" workbookViewId="0">
      <selection sqref="A1:E2"/>
    </sheetView>
  </sheetViews>
  <sheetFormatPr defaultColWidth="8.88671875" defaultRowHeight="15.6" x14ac:dyDescent="0.3"/>
  <cols>
    <col min="1" max="1" width="8.88671875" style="32"/>
    <col min="2" max="2" width="20.77734375" style="32" customWidth="1"/>
    <col min="3" max="3" width="12.88671875" style="32" customWidth="1"/>
    <col min="4" max="16384" width="8.88671875" style="32"/>
  </cols>
  <sheetData>
    <row r="1" spans="1:14" ht="15.6" customHeight="1" x14ac:dyDescent="0.3">
      <c r="A1" s="329" t="s">
        <v>3760</v>
      </c>
      <c r="B1" s="329"/>
      <c r="C1" s="329"/>
      <c r="D1" s="329"/>
      <c r="E1" s="329"/>
      <c r="I1" s="328" t="s">
        <v>3761</v>
      </c>
      <c r="J1" s="328"/>
      <c r="K1" s="328"/>
      <c r="L1" s="328"/>
      <c r="M1" s="328"/>
      <c r="N1" s="328"/>
    </row>
    <row r="2" spans="1:14" ht="14.4" customHeight="1" x14ac:dyDescent="0.3">
      <c r="A2" s="329"/>
      <c r="B2" s="329"/>
      <c r="C2" s="329"/>
      <c r="D2" s="329"/>
      <c r="E2" s="329"/>
      <c r="I2" s="328"/>
      <c r="J2" s="328"/>
      <c r="K2" s="328"/>
      <c r="L2" s="328"/>
      <c r="M2" s="328"/>
      <c r="N2" s="328"/>
    </row>
    <row r="3" spans="1:14" x14ac:dyDescent="0.3">
      <c r="I3" s="328"/>
      <c r="J3" s="328"/>
      <c r="K3" s="328"/>
      <c r="L3" s="328"/>
      <c r="M3" s="328"/>
      <c r="N3" s="328"/>
    </row>
    <row r="4" spans="1:14" x14ac:dyDescent="0.3">
      <c r="B4" s="207"/>
      <c r="I4" s="328"/>
      <c r="J4" s="328"/>
      <c r="K4" s="328"/>
      <c r="L4" s="328"/>
      <c r="M4" s="328"/>
      <c r="N4" s="328"/>
    </row>
    <row r="5" spans="1:14" x14ac:dyDescent="0.3">
      <c r="I5" s="328"/>
      <c r="J5" s="328"/>
      <c r="K5" s="328"/>
      <c r="L5" s="328"/>
      <c r="M5" s="328"/>
      <c r="N5" s="328"/>
    </row>
    <row r="6" spans="1:14" x14ac:dyDescent="0.3">
      <c r="I6" s="328"/>
      <c r="J6" s="328"/>
      <c r="K6" s="328"/>
      <c r="L6" s="328"/>
      <c r="M6" s="328"/>
      <c r="N6" s="328"/>
    </row>
    <row r="7" spans="1:14" x14ac:dyDescent="0.3">
      <c r="I7" s="328"/>
      <c r="J7" s="328"/>
      <c r="K7" s="328"/>
      <c r="L7" s="328"/>
      <c r="M7" s="328"/>
      <c r="N7" s="328"/>
    </row>
    <row r="8" spans="1:14" x14ac:dyDescent="0.3">
      <c r="I8" s="328"/>
      <c r="J8" s="328"/>
      <c r="K8" s="328"/>
      <c r="L8" s="328"/>
      <c r="M8" s="328"/>
      <c r="N8" s="328"/>
    </row>
    <row r="9" spans="1:14" x14ac:dyDescent="0.3">
      <c r="I9" s="328"/>
      <c r="J9" s="328"/>
      <c r="K9" s="328"/>
      <c r="L9" s="328"/>
      <c r="M9" s="328"/>
      <c r="N9" s="328"/>
    </row>
    <row r="11" spans="1:14" x14ac:dyDescent="0.3">
      <c r="I11" s="329" t="s">
        <v>3762</v>
      </c>
      <c r="J11" s="329"/>
      <c r="K11" s="329"/>
      <c r="L11" s="329"/>
      <c r="M11" s="329"/>
      <c r="N11" s="329"/>
    </row>
    <row r="12" spans="1:14" x14ac:dyDescent="0.3">
      <c r="I12" s="329"/>
      <c r="J12" s="329"/>
      <c r="K12" s="329"/>
      <c r="L12" s="329"/>
      <c r="M12" s="329"/>
      <c r="N12" s="329"/>
    </row>
    <row r="13" spans="1:14" x14ac:dyDescent="0.3">
      <c r="I13" s="329"/>
      <c r="J13" s="329"/>
      <c r="K13" s="329"/>
      <c r="L13" s="329"/>
      <c r="M13" s="329"/>
      <c r="N13" s="329"/>
    </row>
    <row r="14" spans="1:14" x14ac:dyDescent="0.3">
      <c r="I14" s="329"/>
      <c r="J14" s="329"/>
      <c r="K14" s="329"/>
      <c r="L14" s="329"/>
      <c r="M14" s="329"/>
      <c r="N14" s="329"/>
    </row>
    <row r="15" spans="1:14" x14ac:dyDescent="0.3">
      <c r="I15" s="329"/>
      <c r="J15" s="329"/>
      <c r="K15" s="329"/>
      <c r="L15" s="329"/>
      <c r="M15" s="329"/>
      <c r="N15" s="329"/>
    </row>
  </sheetData>
  <mergeCells count="3">
    <mergeCell ref="A1:E2"/>
    <mergeCell ref="I1:N9"/>
    <mergeCell ref="I11:N15"/>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5C86D-4E3A-4DDA-B874-3CEF2F6D5785}">
  <sheetPr>
    <tabColor rgb="FF7030A0"/>
  </sheetPr>
  <dimension ref="A1:G6"/>
  <sheetViews>
    <sheetView zoomScale="140" zoomScaleNormal="140" workbookViewId="0"/>
  </sheetViews>
  <sheetFormatPr defaultColWidth="8.77734375" defaultRowHeight="15.6" x14ac:dyDescent="0.3"/>
  <cols>
    <col min="1" max="1" width="19.88671875" style="32" customWidth="1"/>
    <col min="2" max="16384" width="8.77734375" style="32"/>
  </cols>
  <sheetData>
    <row r="1" spans="1:7" x14ac:dyDescent="0.3">
      <c r="C1" s="329" t="s">
        <v>3893</v>
      </c>
      <c r="D1" s="329"/>
      <c r="E1" s="329"/>
      <c r="F1" s="329"/>
      <c r="G1" s="329"/>
    </row>
    <row r="2" spans="1:7" x14ac:dyDescent="0.3">
      <c r="A2" s="31" t="s">
        <v>3888</v>
      </c>
      <c r="C2" s="329"/>
      <c r="D2" s="329"/>
      <c r="E2" s="329"/>
      <c r="F2" s="329"/>
      <c r="G2" s="329"/>
    </row>
    <row r="3" spans="1:7" x14ac:dyDescent="0.3">
      <c r="A3" s="31" t="s">
        <v>3889</v>
      </c>
      <c r="C3" s="329"/>
      <c r="D3" s="329"/>
      <c r="E3" s="329"/>
      <c r="F3" s="329"/>
      <c r="G3" s="329"/>
    </row>
    <row r="4" spans="1:7" x14ac:dyDescent="0.3">
      <c r="A4" s="31" t="s">
        <v>3890</v>
      </c>
    </row>
    <row r="5" spans="1:7" x14ac:dyDescent="0.3">
      <c r="A5" s="31" t="s">
        <v>3891</v>
      </c>
    </row>
    <row r="6" spans="1:7" x14ac:dyDescent="0.3">
      <c r="A6" s="31" t="s">
        <v>3892</v>
      </c>
    </row>
  </sheetData>
  <mergeCells count="1">
    <mergeCell ref="C1:G3"/>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23CFB-9ED9-4F53-B8A9-3451D20CC063}">
  <sheetPr codeName="Leht60">
    <tabColor rgb="FF7030A0"/>
  </sheetPr>
  <dimension ref="A1:L30"/>
  <sheetViews>
    <sheetView zoomScale="140" zoomScaleNormal="140" workbookViewId="0">
      <selection sqref="A1:F7"/>
    </sheetView>
  </sheetViews>
  <sheetFormatPr defaultColWidth="8.88671875" defaultRowHeight="15.6" x14ac:dyDescent="0.3"/>
  <cols>
    <col min="1" max="1" width="8.88671875" style="32"/>
    <col min="2" max="2" width="24.6640625" style="32" bestFit="1" customWidth="1"/>
    <col min="3" max="16384" width="8.88671875" style="32"/>
  </cols>
  <sheetData>
    <row r="1" spans="1:12" ht="15.6" customHeight="1" x14ac:dyDescent="0.3">
      <c r="A1" s="329" t="s">
        <v>3794</v>
      </c>
      <c r="B1" s="329"/>
      <c r="C1" s="329"/>
      <c r="D1" s="329"/>
      <c r="E1" s="329"/>
      <c r="F1" s="329"/>
      <c r="H1" s="329" t="s">
        <v>3795</v>
      </c>
      <c r="I1" s="329"/>
      <c r="J1" s="329"/>
      <c r="K1" s="329"/>
      <c r="L1" s="329"/>
    </row>
    <row r="2" spans="1:12" x14ac:dyDescent="0.3">
      <c r="A2" s="329"/>
      <c r="B2" s="329"/>
      <c r="C2" s="329"/>
      <c r="D2" s="329"/>
      <c r="E2" s="329"/>
      <c r="F2" s="329"/>
      <c r="H2" s="329"/>
      <c r="I2" s="329"/>
      <c r="J2" s="329"/>
      <c r="K2" s="329"/>
      <c r="L2" s="329"/>
    </row>
    <row r="3" spans="1:12" x14ac:dyDescent="0.3">
      <c r="A3" s="329"/>
      <c r="B3" s="329"/>
      <c r="C3" s="329"/>
      <c r="D3" s="329"/>
      <c r="E3" s="329"/>
      <c r="F3" s="329"/>
      <c r="H3" s="329"/>
      <c r="I3" s="329"/>
      <c r="J3" s="329"/>
      <c r="K3" s="329"/>
      <c r="L3" s="329"/>
    </row>
    <row r="4" spans="1:12" x14ac:dyDescent="0.3">
      <c r="A4" s="329"/>
      <c r="B4" s="329"/>
      <c r="C4" s="329"/>
      <c r="D4" s="329"/>
      <c r="E4" s="329"/>
      <c r="F4" s="329"/>
      <c r="H4" s="329"/>
      <c r="I4" s="329"/>
      <c r="J4" s="329"/>
      <c r="K4" s="329"/>
      <c r="L4" s="329"/>
    </row>
    <row r="5" spans="1:12" x14ac:dyDescent="0.3">
      <c r="A5" s="329"/>
      <c r="B5" s="329"/>
      <c r="C5" s="329"/>
      <c r="D5" s="329"/>
      <c r="E5" s="329"/>
      <c r="F5" s="329"/>
      <c r="H5" s="329"/>
      <c r="I5" s="329"/>
      <c r="J5" s="329"/>
      <c r="K5" s="329"/>
      <c r="L5" s="329"/>
    </row>
    <row r="6" spans="1:12" x14ac:dyDescent="0.3">
      <c r="A6" s="329"/>
      <c r="B6" s="329"/>
      <c r="C6" s="329"/>
      <c r="D6" s="329"/>
      <c r="E6" s="329"/>
      <c r="F6" s="329"/>
    </row>
    <row r="7" spans="1:12" x14ac:dyDescent="0.3">
      <c r="A7" s="329"/>
      <c r="B7" s="329"/>
      <c r="C7" s="329"/>
      <c r="D7" s="329"/>
      <c r="E7" s="329"/>
      <c r="F7" s="329"/>
    </row>
    <row r="9" spans="1:12" x14ac:dyDescent="0.3">
      <c r="B9" s="32" t="s">
        <v>3738</v>
      </c>
      <c r="C9" s="207"/>
    </row>
    <row r="10" spans="1:12" x14ac:dyDescent="0.3">
      <c r="B10" s="32" t="s">
        <v>3739</v>
      </c>
    </row>
    <row r="11" spans="1:12" x14ac:dyDescent="0.3">
      <c r="B11" s="32" t="s">
        <v>3740</v>
      </c>
    </row>
    <row r="12" spans="1:12" x14ac:dyDescent="0.3">
      <c r="B12" s="32" t="s">
        <v>3741</v>
      </c>
    </row>
    <row r="13" spans="1:12" x14ac:dyDescent="0.3">
      <c r="B13" s="32" t="s">
        <v>3742</v>
      </c>
    </row>
    <row r="14" spans="1:12" x14ac:dyDescent="0.3">
      <c r="B14" s="32" t="s">
        <v>3743</v>
      </c>
    </row>
    <row r="15" spans="1:12" x14ac:dyDescent="0.3">
      <c r="B15" s="32" t="s">
        <v>3744</v>
      </c>
    </row>
    <row r="16" spans="1:12" x14ac:dyDescent="0.3">
      <c r="B16" s="32" t="s">
        <v>3745</v>
      </c>
    </row>
    <row r="17" spans="2:2" x14ac:dyDescent="0.3">
      <c r="B17" s="32" t="s">
        <v>3746</v>
      </c>
    </row>
    <row r="18" spans="2:2" x14ac:dyDescent="0.3">
      <c r="B18" s="32" t="s">
        <v>3747</v>
      </c>
    </row>
    <row r="19" spans="2:2" x14ac:dyDescent="0.3">
      <c r="B19" s="32" t="s">
        <v>3748</v>
      </c>
    </row>
    <row r="20" spans="2:2" x14ac:dyDescent="0.3">
      <c r="B20" s="32" t="s">
        <v>3749</v>
      </c>
    </row>
    <row r="21" spans="2:2" x14ac:dyDescent="0.3">
      <c r="B21" s="32" t="s">
        <v>3750</v>
      </c>
    </row>
    <row r="22" spans="2:2" x14ac:dyDescent="0.3">
      <c r="B22" s="32" t="s">
        <v>3751</v>
      </c>
    </row>
    <row r="23" spans="2:2" x14ac:dyDescent="0.3">
      <c r="B23" s="32" t="s">
        <v>3752</v>
      </c>
    </row>
    <row r="24" spans="2:2" x14ac:dyDescent="0.3">
      <c r="B24" s="32" t="s">
        <v>3753</v>
      </c>
    </row>
    <row r="25" spans="2:2" x14ac:dyDescent="0.3">
      <c r="B25" s="32" t="s">
        <v>3754</v>
      </c>
    </row>
    <row r="26" spans="2:2" x14ac:dyDescent="0.3">
      <c r="B26" s="32" t="s">
        <v>3755</v>
      </c>
    </row>
    <row r="27" spans="2:2" x14ac:dyDescent="0.3">
      <c r="B27" s="32" t="s">
        <v>3756</v>
      </c>
    </row>
    <row r="28" spans="2:2" x14ac:dyDescent="0.3">
      <c r="B28" s="32" t="s">
        <v>3757</v>
      </c>
    </row>
    <row r="29" spans="2:2" x14ac:dyDescent="0.3">
      <c r="B29" s="32" t="s">
        <v>3758</v>
      </c>
    </row>
    <row r="30" spans="2:2" x14ac:dyDescent="0.3">
      <c r="B30" s="32" t="s">
        <v>3759</v>
      </c>
    </row>
  </sheetData>
  <mergeCells count="2">
    <mergeCell ref="A1:F7"/>
    <mergeCell ref="H1:L5"/>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3FA3A-F5F4-424E-879E-D64303ACC6E8}">
  <sheetPr codeName="Leht61">
    <tabColor rgb="FF7030A0"/>
  </sheetPr>
  <dimension ref="A1:R34"/>
  <sheetViews>
    <sheetView zoomScale="140" zoomScaleNormal="140" workbookViewId="0">
      <selection sqref="A1:G4"/>
    </sheetView>
  </sheetViews>
  <sheetFormatPr defaultColWidth="8.88671875" defaultRowHeight="15.6" x14ac:dyDescent="0.3"/>
  <cols>
    <col min="1" max="1" width="8.88671875" style="32"/>
    <col min="2" max="2" width="24.21875" style="32" bestFit="1" customWidth="1"/>
    <col min="3" max="4" width="8.88671875" style="32"/>
    <col min="5" max="5" width="11.5546875" style="32" bestFit="1" customWidth="1"/>
    <col min="6" max="6" width="15.44140625" style="32" bestFit="1" customWidth="1"/>
    <col min="7" max="7" width="8.88671875" style="32"/>
    <col min="8" max="8" width="12.44140625" style="32" bestFit="1" customWidth="1"/>
    <col min="9" max="9" width="21.109375" style="32" bestFit="1" customWidth="1"/>
    <col min="10" max="16" width="8.88671875" style="32"/>
    <col min="17" max="17" width="12.21875" style="32" customWidth="1"/>
    <col min="18" max="18" width="14.33203125" style="32" customWidth="1"/>
    <col min="19" max="16384" width="8.88671875" style="32"/>
  </cols>
  <sheetData>
    <row r="1" spans="1:18" x14ac:dyDescent="0.3">
      <c r="A1" s="329" t="s">
        <v>3763</v>
      </c>
      <c r="B1" s="329"/>
      <c r="C1" s="329"/>
      <c r="D1" s="329"/>
      <c r="E1" s="329"/>
      <c r="F1" s="329"/>
      <c r="G1" s="329"/>
      <c r="I1" s="329" t="s">
        <v>3766</v>
      </c>
      <c r="J1" s="329"/>
      <c r="K1" s="329"/>
      <c r="L1" s="329"/>
      <c r="M1" s="329"/>
      <c r="N1" s="329"/>
      <c r="O1" s="329"/>
    </row>
    <row r="2" spans="1:18" x14ac:dyDescent="0.3">
      <c r="A2" s="329"/>
      <c r="B2" s="329"/>
      <c r="C2" s="329"/>
      <c r="D2" s="329"/>
      <c r="E2" s="329"/>
      <c r="F2" s="329"/>
      <c r="G2" s="329"/>
      <c r="I2" s="329"/>
      <c r="J2" s="329"/>
      <c r="K2" s="329"/>
      <c r="L2" s="329"/>
      <c r="M2" s="329"/>
      <c r="N2" s="329"/>
      <c r="O2" s="329"/>
      <c r="Q2" s="36" t="str">
        <f>LEFT(B7,3)</f>
        <v>Ali</v>
      </c>
      <c r="R2" s="32" t="s">
        <v>3764</v>
      </c>
    </row>
    <row r="3" spans="1:18" x14ac:dyDescent="0.3">
      <c r="A3" s="329"/>
      <c r="B3" s="329"/>
      <c r="C3" s="329"/>
      <c r="D3" s="329"/>
      <c r="E3" s="329"/>
      <c r="F3" s="329"/>
      <c r="G3" s="329"/>
      <c r="I3" s="329"/>
      <c r="J3" s="329"/>
      <c r="K3" s="329"/>
      <c r="L3" s="329"/>
      <c r="M3" s="329"/>
      <c r="N3" s="329"/>
      <c r="O3" s="329"/>
      <c r="Q3" s="36" t="str">
        <f>LEFT(B7,8)</f>
        <v>Aliis Aa</v>
      </c>
      <c r="R3" s="32" t="s">
        <v>3765</v>
      </c>
    </row>
    <row r="4" spans="1:18" x14ac:dyDescent="0.3">
      <c r="A4" s="329"/>
      <c r="B4" s="329"/>
      <c r="C4" s="329"/>
      <c r="D4" s="329"/>
      <c r="E4" s="329"/>
      <c r="F4" s="329"/>
      <c r="G4" s="329"/>
      <c r="I4" s="329"/>
      <c r="J4" s="329"/>
      <c r="K4" s="329"/>
      <c r="L4" s="329"/>
      <c r="M4" s="329"/>
      <c r="N4" s="329"/>
      <c r="O4" s="329"/>
    </row>
    <row r="5" spans="1:18" x14ac:dyDescent="0.3">
      <c r="B5"/>
    </row>
    <row r="6" spans="1:18" x14ac:dyDescent="0.3">
      <c r="B6" s="63" t="s">
        <v>50</v>
      </c>
      <c r="E6" s="62" t="s">
        <v>2</v>
      </c>
      <c r="F6" s="62" t="s">
        <v>1613</v>
      </c>
      <c r="I6" s="329" t="s">
        <v>3768</v>
      </c>
      <c r="J6" s="329"/>
      <c r="K6" s="329"/>
      <c r="L6" s="329"/>
      <c r="M6" s="329"/>
      <c r="N6" s="329"/>
      <c r="O6" s="329"/>
    </row>
    <row r="7" spans="1:18" x14ac:dyDescent="0.3">
      <c r="B7" s="32" t="s">
        <v>3738</v>
      </c>
      <c r="E7" s="187"/>
      <c r="F7" s="187"/>
      <c r="I7" s="329"/>
      <c r="J7" s="329"/>
      <c r="K7" s="329"/>
      <c r="L7" s="329"/>
      <c r="M7" s="329"/>
      <c r="N7" s="329"/>
      <c r="O7" s="329"/>
      <c r="Q7" s="36" t="str">
        <f>RIGHT(B7,3)</f>
        <v>ann</v>
      </c>
      <c r="R7" s="32" t="s">
        <v>3764</v>
      </c>
    </row>
    <row r="8" spans="1:18" x14ac:dyDescent="0.3">
      <c r="B8" s="32" t="s">
        <v>3739</v>
      </c>
      <c r="E8" s="187"/>
      <c r="F8" s="187"/>
      <c r="I8" s="329"/>
      <c r="J8" s="329"/>
      <c r="K8" s="329"/>
      <c r="L8" s="329"/>
      <c r="M8" s="329"/>
      <c r="N8" s="329"/>
      <c r="O8" s="329"/>
      <c r="Q8" s="36" t="str">
        <f>RIGHT(B7,10)</f>
        <v>is Aalmann</v>
      </c>
      <c r="R8" s="32" t="s">
        <v>3767</v>
      </c>
    </row>
    <row r="9" spans="1:18" x14ac:dyDescent="0.3">
      <c r="B9" s="32" t="s">
        <v>3740</v>
      </c>
      <c r="E9" s="187"/>
      <c r="F9" s="187"/>
      <c r="I9" s="329"/>
      <c r="J9" s="329"/>
      <c r="K9" s="329"/>
      <c r="L9" s="329"/>
      <c r="M9" s="329"/>
      <c r="N9" s="329"/>
      <c r="O9" s="329"/>
      <c r="Q9" s="36" t="str">
        <f>RIGHT(B7,5)</f>
        <v>lmann</v>
      </c>
      <c r="R9" s="32" t="s">
        <v>3769</v>
      </c>
    </row>
    <row r="10" spans="1:18" x14ac:dyDescent="0.3">
      <c r="B10" s="32" t="s">
        <v>3741</v>
      </c>
      <c r="E10" s="187"/>
      <c r="F10" s="187"/>
      <c r="I10" s="329"/>
      <c r="J10" s="329"/>
      <c r="K10" s="329"/>
      <c r="L10" s="329"/>
      <c r="M10" s="329"/>
      <c r="N10" s="329"/>
      <c r="O10" s="329"/>
    </row>
    <row r="11" spans="1:18" x14ac:dyDescent="0.3">
      <c r="B11" s="32" t="s">
        <v>3742</v>
      </c>
      <c r="E11" s="187"/>
      <c r="F11" s="187"/>
    </row>
    <row r="12" spans="1:18" x14ac:dyDescent="0.3">
      <c r="B12" s="32" t="s">
        <v>3743</v>
      </c>
      <c r="E12" s="187"/>
      <c r="F12" s="187"/>
      <c r="H12" s="62" t="s">
        <v>1613</v>
      </c>
      <c r="I12" s="62" t="s">
        <v>50</v>
      </c>
    </row>
    <row r="13" spans="1:18" x14ac:dyDescent="0.3">
      <c r="B13" s="32" t="s">
        <v>3744</v>
      </c>
      <c r="E13" s="187"/>
      <c r="F13" s="187"/>
      <c r="H13" s="187"/>
      <c r="I13" s="187"/>
    </row>
    <row r="14" spans="1:18" x14ac:dyDescent="0.3">
      <c r="B14" s="32" t="s">
        <v>3745</v>
      </c>
      <c r="E14" s="187"/>
      <c r="F14" s="187"/>
      <c r="H14" s="187"/>
      <c r="I14" s="187"/>
    </row>
    <row r="15" spans="1:18" x14ac:dyDescent="0.3">
      <c r="B15" s="32" t="s">
        <v>3746</v>
      </c>
      <c r="E15" s="187"/>
      <c r="F15" s="187"/>
      <c r="H15" s="187"/>
      <c r="I15" s="187"/>
    </row>
    <row r="16" spans="1:18" x14ac:dyDescent="0.3">
      <c r="B16" s="32" t="s">
        <v>3747</v>
      </c>
      <c r="E16" s="187"/>
      <c r="F16" s="187"/>
      <c r="H16" s="187"/>
      <c r="I16" s="187"/>
    </row>
    <row r="17" spans="2:9" x14ac:dyDescent="0.3">
      <c r="B17" s="32" t="s">
        <v>3748</v>
      </c>
      <c r="E17" s="187"/>
      <c r="F17" s="187"/>
      <c r="H17" s="187"/>
      <c r="I17" s="187"/>
    </row>
    <row r="18" spans="2:9" x14ac:dyDescent="0.3">
      <c r="B18" s="32" t="s">
        <v>3749</v>
      </c>
      <c r="E18" s="187"/>
      <c r="F18" s="187"/>
      <c r="H18" s="187"/>
      <c r="I18" s="187"/>
    </row>
    <row r="19" spans="2:9" x14ac:dyDescent="0.3">
      <c r="B19" s="32" t="s">
        <v>3750</v>
      </c>
      <c r="E19" s="187"/>
      <c r="F19" s="187"/>
      <c r="H19" s="187"/>
      <c r="I19" s="187"/>
    </row>
    <row r="20" spans="2:9" x14ac:dyDescent="0.3">
      <c r="B20" s="32" t="s">
        <v>3751</v>
      </c>
      <c r="E20" s="187"/>
      <c r="F20" s="187"/>
      <c r="H20" s="187"/>
      <c r="I20" s="187"/>
    </row>
    <row r="21" spans="2:9" x14ac:dyDescent="0.3">
      <c r="B21" s="32" t="s">
        <v>3752</v>
      </c>
      <c r="E21" s="187"/>
      <c r="F21" s="187"/>
      <c r="H21" s="187"/>
      <c r="I21" s="187"/>
    </row>
    <row r="22" spans="2:9" x14ac:dyDescent="0.3">
      <c r="B22" s="32" t="s">
        <v>3753</v>
      </c>
      <c r="E22" s="187"/>
      <c r="F22" s="187"/>
      <c r="H22" s="187"/>
      <c r="I22" s="187"/>
    </row>
    <row r="23" spans="2:9" x14ac:dyDescent="0.3">
      <c r="B23" s="32" t="s">
        <v>3754</v>
      </c>
      <c r="E23" s="187"/>
      <c r="F23" s="187"/>
      <c r="H23" s="187"/>
      <c r="I23" s="187"/>
    </row>
    <row r="24" spans="2:9" x14ac:dyDescent="0.3">
      <c r="B24" s="32" t="s">
        <v>3755</v>
      </c>
      <c r="E24" s="187"/>
      <c r="F24" s="187"/>
      <c r="H24" s="187"/>
      <c r="I24" s="187"/>
    </row>
    <row r="25" spans="2:9" x14ac:dyDescent="0.3">
      <c r="B25" s="32" t="s">
        <v>3756</v>
      </c>
      <c r="E25" s="187"/>
      <c r="F25" s="187"/>
      <c r="H25" s="187"/>
      <c r="I25" s="187"/>
    </row>
    <row r="26" spans="2:9" x14ac:dyDescent="0.3">
      <c r="B26" s="32" t="s">
        <v>3757</v>
      </c>
      <c r="E26" s="187"/>
      <c r="F26" s="187"/>
      <c r="H26" s="187"/>
      <c r="I26" s="187"/>
    </row>
    <row r="27" spans="2:9" x14ac:dyDescent="0.3">
      <c r="B27" s="32" t="s">
        <v>3758</v>
      </c>
      <c r="E27" s="187"/>
      <c r="F27" s="187"/>
      <c r="H27" s="187"/>
      <c r="I27" s="187"/>
    </row>
    <row r="28" spans="2:9" x14ac:dyDescent="0.3">
      <c r="B28" s="32" t="s">
        <v>3759</v>
      </c>
      <c r="E28" s="187"/>
      <c r="F28" s="187"/>
      <c r="H28" s="187"/>
      <c r="I28" s="187"/>
    </row>
    <row r="29" spans="2:9" x14ac:dyDescent="0.3">
      <c r="H29" s="187"/>
      <c r="I29" s="187"/>
    </row>
    <row r="30" spans="2:9" x14ac:dyDescent="0.3">
      <c r="H30" s="187"/>
      <c r="I30" s="187"/>
    </row>
    <row r="31" spans="2:9" x14ac:dyDescent="0.3">
      <c r="H31" s="187"/>
      <c r="I31" s="187"/>
    </row>
    <row r="32" spans="2:9" x14ac:dyDescent="0.3">
      <c r="H32" s="187"/>
      <c r="I32" s="187"/>
    </row>
    <row r="33" spans="8:9" x14ac:dyDescent="0.3">
      <c r="H33" s="187"/>
      <c r="I33" s="187"/>
    </row>
    <row r="34" spans="8:9" x14ac:dyDescent="0.3">
      <c r="H34" s="187"/>
      <c r="I34" s="187"/>
    </row>
  </sheetData>
  <mergeCells count="3">
    <mergeCell ref="A1:G4"/>
    <mergeCell ref="I1:O4"/>
    <mergeCell ref="I6:O10"/>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7F265-5CCB-4CD3-A5BC-4B5D9FF16FA7}">
  <sheetPr codeName="Leht62"/>
  <dimension ref="A1:J20"/>
  <sheetViews>
    <sheetView zoomScale="140" zoomScaleNormal="140" workbookViewId="0"/>
  </sheetViews>
  <sheetFormatPr defaultColWidth="8.77734375" defaultRowHeight="15.6" x14ac:dyDescent="0.3"/>
  <cols>
    <col min="1" max="1" width="7.88671875" style="32" customWidth="1"/>
    <col min="2" max="2" width="7.109375" style="32" customWidth="1"/>
    <col min="3" max="3" width="9.77734375" style="32" customWidth="1"/>
    <col min="4" max="4" width="13.21875" style="32" customWidth="1"/>
    <col min="5" max="5" width="13.6640625" style="32" customWidth="1"/>
    <col min="6" max="6" width="10.33203125" style="32" customWidth="1"/>
    <col min="7" max="7" width="11.6640625" style="32" customWidth="1"/>
    <col min="8" max="8" width="13.109375" style="32" customWidth="1"/>
    <col min="9" max="9" width="12.88671875" style="32" customWidth="1"/>
    <col min="10" max="10" width="20" style="32" customWidth="1"/>
    <col min="11" max="11" width="8.77734375" style="32"/>
    <col min="12" max="12" width="7.109375" style="32" customWidth="1"/>
    <col min="13" max="13" width="6.44140625" style="32" customWidth="1"/>
    <col min="14" max="14" width="9.5546875" style="32" customWidth="1"/>
    <col min="15" max="15" width="13.33203125" style="32" customWidth="1"/>
    <col min="16" max="16" width="13" style="32" customWidth="1"/>
    <col min="17" max="17" width="13" style="32" bestFit="1" customWidth="1"/>
    <col min="18" max="18" width="11.77734375" style="32" customWidth="1"/>
    <col min="19" max="19" width="11.6640625" style="32" customWidth="1"/>
    <col min="20" max="20" width="14.33203125" style="32" customWidth="1"/>
    <col min="21" max="21" width="19.33203125" style="32" customWidth="1"/>
    <col min="22" max="16384" width="8.77734375" style="32"/>
  </cols>
  <sheetData>
    <row r="1" spans="1:10" x14ac:dyDescent="0.3">
      <c r="F1" s="285" t="s">
        <v>3683</v>
      </c>
      <c r="G1" s="286">
        <v>150</v>
      </c>
    </row>
    <row r="2" spans="1:10" x14ac:dyDescent="0.3">
      <c r="A2" s="287"/>
      <c r="B2" s="287"/>
      <c r="C2" s="288" t="s">
        <v>3684</v>
      </c>
      <c r="D2" s="288" t="s">
        <v>3685</v>
      </c>
      <c r="E2" s="288" t="s">
        <v>3686</v>
      </c>
      <c r="F2" s="288" t="s">
        <v>3687</v>
      </c>
      <c r="G2" s="287"/>
      <c r="H2" s="287"/>
      <c r="I2" s="287"/>
      <c r="J2" s="287"/>
    </row>
    <row r="3" spans="1:10" s="305" customFormat="1" ht="46.8" x14ac:dyDescent="0.3">
      <c r="A3" s="303" t="s">
        <v>3688</v>
      </c>
      <c r="B3" s="303" t="s">
        <v>3689</v>
      </c>
      <c r="C3" s="303" t="s">
        <v>3690</v>
      </c>
      <c r="D3" s="303" t="s">
        <v>3691</v>
      </c>
      <c r="E3" s="303" t="s">
        <v>3692</v>
      </c>
      <c r="F3" s="303" t="s">
        <v>3700</v>
      </c>
      <c r="G3" s="303" t="s">
        <v>3693</v>
      </c>
      <c r="H3" s="303" t="s">
        <v>3694</v>
      </c>
      <c r="I3" s="303" t="s">
        <v>3695</v>
      </c>
      <c r="J3" s="304" t="s">
        <v>3696</v>
      </c>
    </row>
    <row r="4" spans="1:10" x14ac:dyDescent="0.3">
      <c r="A4" s="31">
        <v>10</v>
      </c>
      <c r="B4" s="31">
        <v>22</v>
      </c>
      <c r="C4" s="88"/>
      <c r="D4" s="88"/>
      <c r="E4" s="88"/>
      <c r="F4" s="289"/>
      <c r="G4" s="88"/>
      <c r="H4" s="88"/>
      <c r="I4" s="289"/>
      <c r="J4" s="289"/>
    </row>
    <row r="5" spans="1:10" x14ac:dyDescent="0.3">
      <c r="A5" s="31">
        <v>20</v>
      </c>
      <c r="B5" s="31">
        <v>2</v>
      </c>
      <c r="C5" s="88"/>
      <c r="D5" s="88"/>
      <c r="E5" s="88"/>
      <c r="F5" s="289"/>
      <c r="G5" s="88"/>
      <c r="H5" s="88"/>
      <c r="I5" s="289"/>
      <c r="J5" s="289"/>
    </row>
    <row r="6" spans="1:10" x14ac:dyDescent="0.3">
      <c r="A6" s="31">
        <v>7</v>
      </c>
      <c r="B6" s="31">
        <v>3</v>
      </c>
      <c r="C6" s="88"/>
      <c r="D6" s="88"/>
      <c r="E6" s="88"/>
      <c r="F6" s="289"/>
      <c r="G6" s="88"/>
      <c r="H6" s="88"/>
      <c r="I6" s="289"/>
      <c r="J6" s="289"/>
    </row>
    <row r="7" spans="1:10" x14ac:dyDescent="0.3">
      <c r="A7" s="31">
        <v>3.5</v>
      </c>
      <c r="B7" s="31">
        <v>3.5</v>
      </c>
      <c r="C7" s="88"/>
      <c r="D7" s="88"/>
      <c r="E7" s="88"/>
      <c r="F7" s="289"/>
      <c r="G7" s="88"/>
      <c r="H7" s="88"/>
      <c r="I7" s="289"/>
      <c r="J7" s="289"/>
    </row>
    <row r="8" spans="1:10" x14ac:dyDescent="0.3">
      <c r="A8" s="31">
        <v>4</v>
      </c>
      <c r="B8" s="31">
        <v>1</v>
      </c>
      <c r="C8" s="88"/>
      <c r="D8" s="88"/>
      <c r="E8" s="88"/>
      <c r="F8" s="289"/>
      <c r="G8" s="88"/>
      <c r="H8" s="88"/>
      <c r="I8" s="289"/>
      <c r="J8" s="289"/>
    </row>
    <row r="9" spans="1:10" x14ac:dyDescent="0.3">
      <c r="A9" s="31">
        <v>5</v>
      </c>
      <c r="B9" s="31">
        <v>6</v>
      </c>
      <c r="C9" s="88"/>
      <c r="D9" s="88"/>
      <c r="E9" s="88"/>
      <c r="F9" s="289"/>
      <c r="G9" s="88"/>
      <c r="H9" s="88"/>
      <c r="I9" s="289"/>
      <c r="J9" s="289"/>
    </row>
    <row r="12" spans="1:10" x14ac:dyDescent="0.3">
      <c r="F12" s="285" t="s">
        <v>3683</v>
      </c>
      <c r="G12" s="286">
        <v>150</v>
      </c>
    </row>
    <row r="13" spans="1:10" x14ac:dyDescent="0.3">
      <c r="A13" s="287"/>
      <c r="B13" s="287"/>
      <c r="C13" s="288" t="s">
        <v>3684</v>
      </c>
      <c r="D13" s="288" t="s">
        <v>3685</v>
      </c>
      <c r="E13" s="288" t="s">
        <v>3686</v>
      </c>
      <c r="F13" s="288" t="s">
        <v>3687</v>
      </c>
      <c r="G13" s="287"/>
      <c r="H13" s="287"/>
      <c r="I13" s="287"/>
      <c r="J13" s="287"/>
    </row>
    <row r="14" spans="1:10" ht="46.8" x14ac:dyDescent="0.3">
      <c r="A14" s="303" t="s">
        <v>3688</v>
      </c>
      <c r="B14" s="303" t="s">
        <v>3689</v>
      </c>
      <c r="C14" s="303" t="s">
        <v>3690</v>
      </c>
      <c r="D14" s="303" t="s">
        <v>3691</v>
      </c>
      <c r="E14" s="303" t="s">
        <v>3692</v>
      </c>
      <c r="F14" s="303" t="s">
        <v>3700</v>
      </c>
      <c r="G14" s="303" t="s">
        <v>3693</v>
      </c>
      <c r="H14" s="303" t="s">
        <v>3694</v>
      </c>
      <c r="I14" s="303" t="s">
        <v>3695</v>
      </c>
      <c r="J14" s="304" t="s">
        <v>3696</v>
      </c>
    </row>
    <row r="15" spans="1:10" x14ac:dyDescent="0.3">
      <c r="A15" s="138">
        <v>10</v>
      </c>
      <c r="B15" s="138">
        <v>22</v>
      </c>
      <c r="C15" s="36">
        <f>A15+B15</f>
        <v>32</v>
      </c>
      <c r="D15" s="36">
        <f>A15-B15</f>
        <v>-12</v>
      </c>
      <c r="E15" s="36">
        <f>A15*B15</f>
        <v>220</v>
      </c>
      <c r="F15" s="66">
        <f>A15/B15</f>
        <v>0.45454545454545453</v>
      </c>
      <c r="G15" s="302">
        <f t="shared" ref="G15:G20" si="0">A15*$G$12</f>
        <v>1500</v>
      </c>
      <c r="H15" s="36">
        <f>A15*2</f>
        <v>20</v>
      </c>
      <c r="I15" s="66">
        <f>B15/7</f>
        <v>3.1428571428571428</v>
      </c>
      <c r="J15" s="36">
        <f>B15*3-24</f>
        <v>42</v>
      </c>
    </row>
    <row r="16" spans="1:10" x14ac:dyDescent="0.3">
      <c r="A16" s="138">
        <v>20</v>
      </c>
      <c r="B16" s="138">
        <v>2</v>
      </c>
      <c r="C16" s="36">
        <f t="shared" ref="C16:C20" si="1">A16+B16</f>
        <v>22</v>
      </c>
      <c r="D16" s="36">
        <f t="shared" ref="D16:D20" si="2">A16-B16</f>
        <v>18</v>
      </c>
      <c r="E16" s="36">
        <f t="shared" ref="E16:E20" si="3">A16*B16</f>
        <v>40</v>
      </c>
      <c r="F16" s="66">
        <f t="shared" ref="F16:F20" si="4">A16/B16</f>
        <v>10</v>
      </c>
      <c r="G16" s="302">
        <f t="shared" si="0"/>
        <v>3000</v>
      </c>
      <c r="H16" s="36">
        <f t="shared" ref="H16:H20" si="5">A16*2</f>
        <v>40</v>
      </c>
      <c r="I16" s="66">
        <f t="shared" ref="I16:I20" si="6">B16/7</f>
        <v>0.2857142857142857</v>
      </c>
      <c r="J16" s="36">
        <f t="shared" ref="J16:J20" si="7">B16*3-24</f>
        <v>-18</v>
      </c>
    </row>
    <row r="17" spans="1:10" x14ac:dyDescent="0.3">
      <c r="A17" s="138">
        <v>7</v>
      </c>
      <c r="B17" s="138">
        <v>3</v>
      </c>
      <c r="C17" s="36">
        <f t="shared" si="1"/>
        <v>10</v>
      </c>
      <c r="D17" s="36">
        <f t="shared" si="2"/>
        <v>4</v>
      </c>
      <c r="E17" s="36">
        <f t="shared" si="3"/>
        <v>21</v>
      </c>
      <c r="F17" s="66">
        <f t="shared" si="4"/>
        <v>2.3333333333333335</v>
      </c>
      <c r="G17" s="302">
        <f t="shared" si="0"/>
        <v>1050</v>
      </c>
      <c r="H17" s="36">
        <f t="shared" si="5"/>
        <v>14</v>
      </c>
      <c r="I17" s="66">
        <f t="shared" si="6"/>
        <v>0.42857142857142855</v>
      </c>
      <c r="J17" s="36">
        <f t="shared" si="7"/>
        <v>-15</v>
      </c>
    </row>
    <row r="18" spans="1:10" x14ac:dyDescent="0.3">
      <c r="A18" s="138">
        <v>3.5</v>
      </c>
      <c r="B18" s="138">
        <v>3.5</v>
      </c>
      <c r="C18" s="36">
        <f t="shared" si="1"/>
        <v>7</v>
      </c>
      <c r="D18" s="36">
        <f t="shared" si="2"/>
        <v>0</v>
      </c>
      <c r="E18" s="36">
        <f t="shared" si="3"/>
        <v>12.25</v>
      </c>
      <c r="F18" s="66">
        <f t="shared" si="4"/>
        <v>1</v>
      </c>
      <c r="G18" s="302">
        <f t="shared" si="0"/>
        <v>525</v>
      </c>
      <c r="H18" s="36">
        <f t="shared" si="5"/>
        <v>7</v>
      </c>
      <c r="I18" s="66">
        <f t="shared" si="6"/>
        <v>0.5</v>
      </c>
      <c r="J18" s="36">
        <f t="shared" si="7"/>
        <v>-13.5</v>
      </c>
    </row>
    <row r="19" spans="1:10" x14ac:dyDescent="0.3">
      <c r="A19" s="138">
        <v>4</v>
      </c>
      <c r="B19" s="138">
        <v>1</v>
      </c>
      <c r="C19" s="36">
        <f t="shared" si="1"/>
        <v>5</v>
      </c>
      <c r="D19" s="36">
        <f t="shared" si="2"/>
        <v>3</v>
      </c>
      <c r="E19" s="36">
        <f t="shared" si="3"/>
        <v>4</v>
      </c>
      <c r="F19" s="66">
        <f t="shared" si="4"/>
        <v>4</v>
      </c>
      <c r="G19" s="302">
        <f t="shared" si="0"/>
        <v>600</v>
      </c>
      <c r="H19" s="36">
        <f t="shared" si="5"/>
        <v>8</v>
      </c>
      <c r="I19" s="66">
        <f t="shared" si="6"/>
        <v>0.14285714285714285</v>
      </c>
      <c r="J19" s="36">
        <f t="shared" si="7"/>
        <v>-21</v>
      </c>
    </row>
    <row r="20" spans="1:10" x14ac:dyDescent="0.3">
      <c r="A20" s="138">
        <v>5</v>
      </c>
      <c r="B20" s="138">
        <v>6</v>
      </c>
      <c r="C20" s="36">
        <f t="shared" si="1"/>
        <v>11</v>
      </c>
      <c r="D20" s="36">
        <f t="shared" si="2"/>
        <v>-1</v>
      </c>
      <c r="E20" s="36">
        <f t="shared" si="3"/>
        <v>30</v>
      </c>
      <c r="F20" s="66">
        <f t="shared" si="4"/>
        <v>0.83333333333333337</v>
      </c>
      <c r="G20" s="302">
        <f t="shared" si="0"/>
        <v>750</v>
      </c>
      <c r="H20" s="36">
        <f t="shared" si="5"/>
        <v>10</v>
      </c>
      <c r="I20" s="66">
        <f t="shared" si="6"/>
        <v>0.8571428571428571</v>
      </c>
      <c r="J20" s="36">
        <f t="shared" si="7"/>
        <v>-6</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8">
    <tabColor theme="8" tint="0.59999389629810485"/>
  </sheetPr>
  <dimension ref="A1:K52"/>
  <sheetViews>
    <sheetView zoomScale="140" zoomScaleNormal="140" workbookViewId="0">
      <selection sqref="A1:D1"/>
    </sheetView>
  </sheetViews>
  <sheetFormatPr defaultColWidth="9.21875" defaultRowHeight="15.6" x14ac:dyDescent="0.3"/>
  <cols>
    <col min="1" max="1" width="18.21875" style="32" customWidth="1"/>
    <col min="2" max="2" width="22.6640625" style="32" customWidth="1"/>
    <col min="3" max="3" width="15.77734375" style="32" bestFit="1" customWidth="1"/>
    <col min="4" max="4" width="17.109375" style="32" customWidth="1"/>
    <col min="5" max="5" width="15.5546875" style="32" bestFit="1" customWidth="1"/>
    <col min="6" max="6" width="8.77734375" style="32" customWidth="1"/>
    <col min="7" max="7" width="18" style="32" bestFit="1" customWidth="1"/>
    <col min="8" max="8" width="22.44140625" style="32" customWidth="1"/>
    <col min="9" max="9" width="15.77734375" style="32" bestFit="1" customWidth="1"/>
    <col min="10" max="10" width="14.77734375" style="32" customWidth="1"/>
    <col min="11" max="11" width="15.5546875" style="32" bestFit="1" customWidth="1"/>
    <col min="12" max="1023" width="8.77734375" style="32" customWidth="1"/>
    <col min="1024" max="16384" width="9.21875" style="32"/>
  </cols>
  <sheetData>
    <row r="1" spans="1:11" x14ac:dyDescent="0.3">
      <c r="A1" s="341" t="s">
        <v>68</v>
      </c>
      <c r="B1" s="341"/>
      <c r="C1" s="341"/>
      <c r="D1" s="341"/>
      <c r="E1" s="31"/>
      <c r="G1" s="341" t="s">
        <v>68</v>
      </c>
      <c r="H1" s="341"/>
      <c r="I1" s="341"/>
      <c r="J1" s="341"/>
      <c r="K1" s="31"/>
    </row>
    <row r="2" spans="1:11" ht="16.2" x14ac:dyDescent="0.35">
      <c r="A2" s="64" t="s">
        <v>17</v>
      </c>
      <c r="B2" s="64" t="s">
        <v>26</v>
      </c>
      <c r="C2" s="64" t="s">
        <v>3845</v>
      </c>
      <c r="D2" s="64" t="s">
        <v>69</v>
      </c>
      <c r="E2" s="64" t="s">
        <v>70</v>
      </c>
      <c r="G2" s="64" t="s">
        <v>17</v>
      </c>
      <c r="H2" s="64" t="s">
        <v>26</v>
      </c>
      <c r="I2" s="64" t="s">
        <v>20</v>
      </c>
      <c r="J2" s="64" t="s">
        <v>69</v>
      </c>
      <c r="K2" s="64" t="s">
        <v>70</v>
      </c>
    </row>
    <row r="3" spans="1:11" x14ac:dyDescent="0.3">
      <c r="A3" s="31" t="s">
        <v>71</v>
      </c>
      <c r="B3" s="88">
        <v>60</v>
      </c>
      <c r="C3" s="290">
        <v>4.95</v>
      </c>
      <c r="D3" s="290">
        <v>5.69</v>
      </c>
      <c r="E3" s="245"/>
      <c r="G3" s="31" t="str">
        <f>A3</f>
        <v>Halvaa</v>
      </c>
      <c r="H3" s="169">
        <f>B3</f>
        <v>60</v>
      </c>
      <c r="I3" s="68">
        <f t="shared" ref="I3:J11" si="0">C3</f>
        <v>4.95</v>
      </c>
      <c r="J3" s="68">
        <f t="shared" si="0"/>
        <v>5.69</v>
      </c>
      <c r="K3" s="35">
        <f>(J3-I3)*H3</f>
        <v>44.400000000000013</v>
      </c>
    </row>
    <row r="4" spans="1:11" x14ac:dyDescent="0.3">
      <c r="A4" s="31" t="s">
        <v>72</v>
      </c>
      <c r="B4" s="88">
        <v>45</v>
      </c>
      <c r="C4" s="290">
        <v>6.38</v>
      </c>
      <c r="D4" s="290">
        <v>7.3</v>
      </c>
      <c r="E4" s="245"/>
      <c r="G4" s="31" t="str">
        <f t="shared" ref="G4:G10" si="1">A4</f>
        <v>Kohv</v>
      </c>
      <c r="H4" s="169">
        <f t="shared" ref="H4:H11" si="2">B4</f>
        <v>45</v>
      </c>
      <c r="I4" s="68">
        <f t="shared" si="0"/>
        <v>6.38</v>
      </c>
      <c r="J4" s="68">
        <f t="shared" si="0"/>
        <v>7.3</v>
      </c>
      <c r="K4" s="35">
        <f t="shared" ref="K4:K11" si="3">(J4-I4)*H4</f>
        <v>41.4</v>
      </c>
    </row>
    <row r="5" spans="1:11" x14ac:dyDescent="0.3">
      <c r="A5" s="31" t="s">
        <v>22</v>
      </c>
      <c r="B5" s="88">
        <v>15</v>
      </c>
      <c r="C5" s="290">
        <v>0.99</v>
      </c>
      <c r="D5" s="290">
        <v>1.29</v>
      </c>
      <c r="E5" s="245"/>
      <c r="G5" s="31" t="str">
        <f t="shared" si="1"/>
        <v>Sai</v>
      </c>
      <c r="H5" s="169">
        <f t="shared" si="2"/>
        <v>15</v>
      </c>
      <c r="I5" s="68">
        <f t="shared" si="0"/>
        <v>0.99</v>
      </c>
      <c r="J5" s="68">
        <f t="shared" si="0"/>
        <v>1.29</v>
      </c>
      <c r="K5" s="35">
        <f t="shared" si="3"/>
        <v>4.5000000000000009</v>
      </c>
    </row>
    <row r="6" spans="1:11" x14ac:dyDescent="0.3">
      <c r="A6" s="31" t="s">
        <v>3615</v>
      </c>
      <c r="B6" s="88">
        <v>9</v>
      </c>
      <c r="C6" s="290">
        <v>1.5</v>
      </c>
      <c r="D6" s="290">
        <v>2.29</v>
      </c>
      <c r="E6" s="245"/>
      <c r="G6" s="31" t="str">
        <f t="shared" si="1"/>
        <v>Konservhernes</v>
      </c>
      <c r="H6" s="169">
        <f t="shared" si="2"/>
        <v>9</v>
      </c>
      <c r="I6" s="68">
        <f t="shared" si="0"/>
        <v>1.5</v>
      </c>
      <c r="J6" s="68">
        <f t="shared" si="0"/>
        <v>2.29</v>
      </c>
      <c r="K6" s="35">
        <f t="shared" si="3"/>
        <v>7.11</v>
      </c>
    </row>
    <row r="7" spans="1:11" x14ac:dyDescent="0.3">
      <c r="A7" s="31" t="s">
        <v>3027</v>
      </c>
      <c r="B7" s="88">
        <v>25</v>
      </c>
      <c r="C7" s="290">
        <v>1.49</v>
      </c>
      <c r="D7" s="290">
        <v>2.4900000000000002</v>
      </c>
      <c r="E7" s="245"/>
      <c r="G7" s="31" t="str">
        <f t="shared" si="1"/>
        <v>Kohupiim</v>
      </c>
      <c r="H7" s="169">
        <f t="shared" si="2"/>
        <v>25</v>
      </c>
      <c r="I7" s="68">
        <f t="shared" si="0"/>
        <v>1.49</v>
      </c>
      <c r="J7" s="68">
        <f t="shared" si="0"/>
        <v>2.4900000000000002</v>
      </c>
      <c r="K7" s="35">
        <f t="shared" si="3"/>
        <v>25.000000000000007</v>
      </c>
    </row>
    <row r="8" spans="1:11" x14ac:dyDescent="0.3">
      <c r="A8" s="31" t="s">
        <v>3616</v>
      </c>
      <c r="B8" s="88">
        <v>39</v>
      </c>
      <c r="C8" s="290">
        <v>2.89</v>
      </c>
      <c r="D8" s="290">
        <v>3.85</v>
      </c>
      <c r="E8" s="245"/>
      <c r="G8" s="31" t="str">
        <f t="shared" si="1"/>
        <v>Hakkliha</v>
      </c>
      <c r="H8" s="169">
        <f t="shared" si="2"/>
        <v>39</v>
      </c>
      <c r="I8" s="68">
        <f t="shared" si="0"/>
        <v>2.89</v>
      </c>
      <c r="J8" s="68">
        <f t="shared" si="0"/>
        <v>3.85</v>
      </c>
      <c r="K8" s="35">
        <f t="shared" si="3"/>
        <v>37.44</v>
      </c>
    </row>
    <row r="9" spans="1:11" x14ac:dyDescent="0.3">
      <c r="A9" s="31" t="s">
        <v>3617</v>
      </c>
      <c r="B9" s="88">
        <v>18</v>
      </c>
      <c r="C9" s="290">
        <v>1.62</v>
      </c>
      <c r="D9" s="290">
        <v>2.4500000000000002</v>
      </c>
      <c r="E9" s="245"/>
      <c r="G9" s="31" t="str">
        <f t="shared" si="1"/>
        <v>Keeduvorst</v>
      </c>
      <c r="H9" s="169">
        <f t="shared" si="2"/>
        <v>18</v>
      </c>
      <c r="I9" s="68">
        <f t="shared" si="0"/>
        <v>1.62</v>
      </c>
      <c r="J9" s="68">
        <f t="shared" si="0"/>
        <v>2.4500000000000002</v>
      </c>
      <c r="K9" s="35">
        <f t="shared" si="3"/>
        <v>14.940000000000001</v>
      </c>
    </row>
    <row r="10" spans="1:11" x14ac:dyDescent="0.3">
      <c r="A10" s="31" t="s">
        <v>1587</v>
      </c>
      <c r="B10" s="88">
        <v>7</v>
      </c>
      <c r="C10" s="290">
        <v>1.59</v>
      </c>
      <c r="D10" s="290">
        <v>2.78</v>
      </c>
      <c r="E10" s="245"/>
      <c r="G10" s="31" t="str">
        <f t="shared" si="1"/>
        <v>Sink</v>
      </c>
      <c r="H10" s="169">
        <f t="shared" si="2"/>
        <v>7</v>
      </c>
      <c r="I10" s="68">
        <f t="shared" si="0"/>
        <v>1.59</v>
      </c>
      <c r="J10" s="68">
        <f t="shared" si="0"/>
        <v>2.78</v>
      </c>
      <c r="K10" s="35">
        <f t="shared" si="3"/>
        <v>8.3299999999999983</v>
      </c>
    </row>
    <row r="11" spans="1:11" x14ac:dyDescent="0.3">
      <c r="A11" s="31" t="s">
        <v>73</v>
      </c>
      <c r="B11" s="88">
        <v>30</v>
      </c>
      <c r="C11" s="290">
        <v>7</v>
      </c>
      <c r="D11" s="290">
        <v>8.0500000000000007</v>
      </c>
      <c r="E11" s="245"/>
      <c r="G11" s="31" t="str">
        <f>A11</f>
        <v>Kommid</v>
      </c>
      <c r="H11" s="169">
        <f t="shared" si="2"/>
        <v>30</v>
      </c>
      <c r="I11" s="68">
        <f t="shared" si="0"/>
        <v>7</v>
      </c>
      <c r="J11" s="68">
        <f t="shared" si="0"/>
        <v>8.0500000000000007</v>
      </c>
      <c r="K11" s="35">
        <f t="shared" si="3"/>
        <v>31.500000000000021</v>
      </c>
    </row>
    <row r="12" spans="1:11" x14ac:dyDescent="0.3">
      <c r="D12" s="69" t="s">
        <v>0</v>
      </c>
      <c r="E12" s="245"/>
      <c r="J12" s="69" t="s">
        <v>0</v>
      </c>
      <c r="K12" s="35">
        <f>SUM(K3:K11)</f>
        <v>214.62000000000003</v>
      </c>
    </row>
    <row r="13" spans="1:11" x14ac:dyDescent="0.3">
      <c r="D13" s="106"/>
      <c r="E13"/>
      <c r="J13" s="106"/>
      <c r="K13" s="107"/>
    </row>
    <row r="15" spans="1:11" x14ac:dyDescent="0.3">
      <c r="A15" s="341" t="s">
        <v>74</v>
      </c>
      <c r="B15" s="341"/>
      <c r="C15" s="341"/>
      <c r="D15" s="341"/>
      <c r="G15" s="341" t="s">
        <v>74</v>
      </c>
      <c r="H15" s="341"/>
      <c r="I15" s="341"/>
      <c r="J15" s="341"/>
    </row>
    <row r="16" spans="1:11" ht="16.2" x14ac:dyDescent="0.35">
      <c r="A16" s="64" t="s">
        <v>75</v>
      </c>
      <c r="B16" s="64" t="s">
        <v>76</v>
      </c>
      <c r="C16" s="64" t="s">
        <v>20</v>
      </c>
      <c r="D16" s="64" t="s">
        <v>1574</v>
      </c>
      <c r="G16" s="64" t="s">
        <v>75</v>
      </c>
      <c r="H16" s="64" t="s">
        <v>76</v>
      </c>
      <c r="I16" s="64" t="s">
        <v>20</v>
      </c>
      <c r="J16" s="64" t="s">
        <v>1531</v>
      </c>
    </row>
    <row r="17" spans="1:10" x14ac:dyDescent="0.3">
      <c r="A17" s="31" t="s">
        <v>1563</v>
      </c>
      <c r="B17" s="88">
        <v>56</v>
      </c>
      <c r="C17" s="291">
        <v>117000</v>
      </c>
      <c r="D17" s="312"/>
      <c r="G17" s="31" t="str">
        <f>A17</f>
        <v>Kalda tee, Tartu</v>
      </c>
      <c r="H17" s="170">
        <f>B17</f>
        <v>56</v>
      </c>
      <c r="I17" s="77">
        <f>C17</f>
        <v>117000</v>
      </c>
      <c r="J17" s="292">
        <f>I17/H17</f>
        <v>2089.2857142857142</v>
      </c>
    </row>
    <row r="18" spans="1:10" x14ac:dyDescent="0.3">
      <c r="A18" s="31" t="s">
        <v>3619</v>
      </c>
      <c r="B18" s="88">
        <v>65</v>
      </c>
      <c r="C18" s="291">
        <v>114713</v>
      </c>
      <c r="D18" s="312"/>
      <c r="G18" s="31" t="str">
        <f t="shared" ref="G18:G26" si="4">A18</f>
        <v>Annelinn, Tartu</v>
      </c>
      <c r="H18" s="170">
        <f t="shared" ref="H18:H26" si="5">B18</f>
        <v>65</v>
      </c>
      <c r="I18" s="77">
        <f t="shared" ref="I18:I26" si="6">C18</f>
        <v>114713</v>
      </c>
      <c r="J18" s="292">
        <f t="shared" ref="J18:J26" si="7">I18/H18</f>
        <v>1764.8153846153846</v>
      </c>
    </row>
    <row r="19" spans="1:10" x14ac:dyDescent="0.3">
      <c r="A19" s="31" t="s">
        <v>3618</v>
      </c>
      <c r="B19" s="88">
        <v>46.8</v>
      </c>
      <c r="C19" s="291">
        <v>84000</v>
      </c>
      <c r="D19" s="312"/>
      <c r="G19" s="31" t="str">
        <f t="shared" si="4"/>
        <v>Ränilinn, Tartu</v>
      </c>
      <c r="H19" s="170">
        <f t="shared" si="5"/>
        <v>46.8</v>
      </c>
      <c r="I19" s="77">
        <f t="shared" si="6"/>
        <v>84000</v>
      </c>
      <c r="J19" s="292">
        <f t="shared" si="7"/>
        <v>1794.8717948717949</v>
      </c>
    </row>
    <row r="20" spans="1:10" x14ac:dyDescent="0.3">
      <c r="A20" s="31" t="s">
        <v>3620</v>
      </c>
      <c r="B20" s="88">
        <v>32</v>
      </c>
      <c r="C20" s="291">
        <v>68000</v>
      </c>
      <c r="D20" s="312"/>
      <c r="G20" s="31" t="str">
        <f t="shared" si="4"/>
        <v>Jaamamõisa, Tartu</v>
      </c>
      <c r="H20" s="170">
        <f t="shared" si="5"/>
        <v>32</v>
      </c>
      <c r="I20" s="77">
        <f t="shared" si="6"/>
        <v>68000</v>
      </c>
      <c r="J20" s="292">
        <f t="shared" si="7"/>
        <v>2125</v>
      </c>
    </row>
    <row r="21" spans="1:10" x14ac:dyDescent="0.3">
      <c r="A21" s="31" t="s">
        <v>3621</v>
      </c>
      <c r="B21" s="88">
        <v>64</v>
      </c>
      <c r="C21" s="291">
        <v>235000</v>
      </c>
      <c r="D21" s="312"/>
      <c r="G21" s="31" t="str">
        <f t="shared" si="4"/>
        <v>Kesklinn, Tartu</v>
      </c>
      <c r="H21" s="170">
        <f t="shared" si="5"/>
        <v>64</v>
      </c>
      <c r="I21" s="77">
        <f t="shared" si="6"/>
        <v>235000</v>
      </c>
      <c r="J21" s="292">
        <f t="shared" si="7"/>
        <v>3671.875</v>
      </c>
    </row>
    <row r="22" spans="1:10" x14ac:dyDescent="0.3">
      <c r="A22" s="31" t="s">
        <v>3622</v>
      </c>
      <c r="B22" s="88">
        <v>51</v>
      </c>
      <c r="C22" s="291">
        <v>176900</v>
      </c>
      <c r="D22" s="312"/>
      <c r="G22" s="31" t="str">
        <f t="shared" si="4"/>
        <v>Raadi, Tartu</v>
      </c>
      <c r="H22" s="170">
        <f t="shared" si="5"/>
        <v>51</v>
      </c>
      <c r="I22" s="77">
        <f t="shared" si="6"/>
        <v>176900</v>
      </c>
      <c r="J22" s="292">
        <f t="shared" si="7"/>
        <v>3468.627450980392</v>
      </c>
    </row>
    <row r="23" spans="1:10" x14ac:dyDescent="0.3">
      <c r="A23" s="31" t="s">
        <v>3623</v>
      </c>
      <c r="B23" s="88">
        <v>50</v>
      </c>
      <c r="C23" s="291">
        <v>168900</v>
      </c>
      <c r="D23" s="312"/>
      <c r="G23" s="31" t="str">
        <f t="shared" si="4"/>
        <v>Ülejõe, Tartu</v>
      </c>
      <c r="H23" s="170">
        <f t="shared" si="5"/>
        <v>50</v>
      </c>
      <c r="I23" s="77">
        <f t="shared" si="6"/>
        <v>168900</v>
      </c>
      <c r="J23" s="292">
        <f t="shared" si="7"/>
        <v>3378</v>
      </c>
    </row>
    <row r="24" spans="1:10" x14ac:dyDescent="0.3">
      <c r="A24" s="31" t="s">
        <v>3621</v>
      </c>
      <c r="B24" s="88">
        <v>46</v>
      </c>
      <c r="C24" s="291">
        <v>144500</v>
      </c>
      <c r="D24" s="312"/>
      <c r="G24" s="31" t="str">
        <f t="shared" si="4"/>
        <v>Kesklinn, Tartu</v>
      </c>
      <c r="H24" s="170">
        <f t="shared" si="5"/>
        <v>46</v>
      </c>
      <c r="I24" s="77">
        <f t="shared" si="6"/>
        <v>144500</v>
      </c>
      <c r="J24" s="292">
        <f t="shared" si="7"/>
        <v>3141.304347826087</v>
      </c>
    </row>
    <row r="25" spans="1:10" x14ac:dyDescent="0.3">
      <c r="A25" s="31" t="s">
        <v>3619</v>
      </c>
      <c r="B25" s="88">
        <v>63</v>
      </c>
      <c r="C25" s="291">
        <v>107000</v>
      </c>
      <c r="D25" s="312"/>
      <c r="G25" s="31" t="str">
        <f t="shared" si="4"/>
        <v>Annelinn, Tartu</v>
      </c>
      <c r="H25" s="170">
        <f t="shared" si="5"/>
        <v>63</v>
      </c>
      <c r="I25" s="77">
        <f t="shared" si="6"/>
        <v>107000</v>
      </c>
      <c r="J25" s="292">
        <f t="shared" si="7"/>
        <v>1698.4126984126983</v>
      </c>
    </row>
    <row r="26" spans="1:10" x14ac:dyDescent="0.3">
      <c r="A26" s="31" t="s">
        <v>1564</v>
      </c>
      <c r="B26" s="88">
        <v>24</v>
      </c>
      <c r="C26" s="291">
        <v>63400</v>
      </c>
      <c r="D26" s="312"/>
      <c r="G26" s="31" t="str">
        <f t="shared" si="4"/>
        <v>Lääne, Tartu</v>
      </c>
      <c r="H26" s="170">
        <f t="shared" si="5"/>
        <v>24</v>
      </c>
      <c r="I26" s="77">
        <f t="shared" si="6"/>
        <v>63400</v>
      </c>
      <c r="J26" s="292">
        <f t="shared" si="7"/>
        <v>2641.6666666666665</v>
      </c>
    </row>
    <row r="27" spans="1:10" x14ac:dyDescent="0.3">
      <c r="C27" s="94"/>
      <c r="D27"/>
      <c r="I27" s="108"/>
      <c r="J27" s="107"/>
    </row>
    <row r="28" spans="1:10" x14ac:dyDescent="0.3">
      <c r="J28" s="70"/>
    </row>
    <row r="29" spans="1:10" x14ac:dyDescent="0.3">
      <c r="A29" s="342" t="s">
        <v>77</v>
      </c>
      <c r="B29" s="342"/>
      <c r="C29" s="342"/>
      <c r="D29" s="342"/>
      <c r="G29" s="342" t="s">
        <v>77</v>
      </c>
      <c r="H29" s="342"/>
      <c r="I29" s="342"/>
      <c r="J29" s="342"/>
    </row>
    <row r="30" spans="1:10" x14ac:dyDescent="0.3">
      <c r="A30" s="71" t="s">
        <v>17</v>
      </c>
      <c r="B30" s="71" t="s">
        <v>78</v>
      </c>
      <c r="C30" s="71" t="s">
        <v>1532</v>
      </c>
      <c r="D30" s="72" t="s">
        <v>1533</v>
      </c>
      <c r="G30" s="71" t="s">
        <v>17</v>
      </c>
      <c r="H30" s="71" t="s">
        <v>78</v>
      </c>
      <c r="I30" s="71" t="s">
        <v>1532</v>
      </c>
      <c r="J30" s="71" t="s">
        <v>1533</v>
      </c>
    </row>
    <row r="31" spans="1:10" x14ac:dyDescent="0.3">
      <c r="A31" s="73" t="s">
        <v>73</v>
      </c>
      <c r="B31" s="293">
        <v>250</v>
      </c>
      <c r="C31" s="74">
        <v>0.79</v>
      </c>
      <c r="D31" s="294"/>
      <c r="G31" s="73" t="str">
        <f>A31</f>
        <v>Kommid</v>
      </c>
      <c r="H31" s="171">
        <f>B31</f>
        <v>250</v>
      </c>
      <c r="I31" s="78">
        <f>C31</f>
        <v>0.79</v>
      </c>
      <c r="J31" s="75">
        <f>1000*I31/H31</f>
        <v>3.16</v>
      </c>
    </row>
    <row r="32" spans="1:10" x14ac:dyDescent="0.3">
      <c r="A32" s="73" t="s">
        <v>3877</v>
      </c>
      <c r="B32" s="293">
        <v>533</v>
      </c>
      <c r="C32" s="74">
        <v>0.57999999999999996</v>
      </c>
      <c r="D32" s="294"/>
      <c r="G32" s="73" t="str">
        <f t="shared" ref="G32:G38" si="8">A32</f>
        <v>Must leib</v>
      </c>
      <c r="H32" s="171">
        <f t="shared" ref="H32:H38" si="9">B32</f>
        <v>533</v>
      </c>
      <c r="I32" s="78">
        <f t="shared" ref="I32:I38" si="10">C32</f>
        <v>0.57999999999999996</v>
      </c>
      <c r="J32" s="75">
        <f>1000*I32/H32</f>
        <v>1.0881801125703565</v>
      </c>
    </row>
    <row r="33" spans="1:11" x14ac:dyDescent="0.3">
      <c r="A33" s="73" t="s">
        <v>3878</v>
      </c>
      <c r="B33" s="293">
        <v>600</v>
      </c>
      <c r="C33" s="74">
        <v>0.4</v>
      </c>
      <c r="D33" s="294"/>
      <c r="G33" s="73" t="str">
        <f t="shared" si="8"/>
        <v>Seemneleib</v>
      </c>
      <c r="H33" s="171">
        <f t="shared" si="9"/>
        <v>600</v>
      </c>
      <c r="I33" s="78">
        <f t="shared" si="10"/>
        <v>0.4</v>
      </c>
      <c r="J33" s="75">
        <f>1000*I33/H33</f>
        <v>0.66666666666666663</v>
      </c>
    </row>
    <row r="34" spans="1:11" x14ac:dyDescent="0.3">
      <c r="A34" s="73" t="s">
        <v>3886</v>
      </c>
      <c r="B34" s="293">
        <v>250</v>
      </c>
      <c r="C34" s="74">
        <v>1.69</v>
      </c>
      <c r="D34" s="294"/>
      <c r="G34" s="73" t="str">
        <f t="shared" si="8"/>
        <v>Taluvõi</v>
      </c>
      <c r="H34" s="171">
        <f t="shared" si="9"/>
        <v>250</v>
      </c>
      <c r="I34" s="78">
        <f t="shared" si="10"/>
        <v>1.69</v>
      </c>
      <c r="J34" s="75">
        <f t="shared" ref="J34:J38" si="11">1000*I34/H34</f>
        <v>6.76</v>
      </c>
    </row>
    <row r="35" spans="1:11" x14ac:dyDescent="0.3">
      <c r="A35" s="73" t="s">
        <v>3894</v>
      </c>
      <c r="B35" s="293">
        <v>100</v>
      </c>
      <c r="C35" s="74">
        <v>2.0499999999999998</v>
      </c>
      <c r="D35" s="294"/>
      <c r="G35" s="73" t="str">
        <f t="shared" si="8"/>
        <v>Šokolaad</v>
      </c>
      <c r="H35" s="171">
        <f t="shared" si="9"/>
        <v>100</v>
      </c>
      <c r="I35" s="78">
        <f t="shared" si="10"/>
        <v>2.0499999999999998</v>
      </c>
      <c r="J35" s="75">
        <f t="shared" si="11"/>
        <v>20.5</v>
      </c>
    </row>
    <row r="36" spans="1:11" x14ac:dyDescent="0.3">
      <c r="A36" s="73" t="s">
        <v>3887</v>
      </c>
      <c r="B36" s="293">
        <v>400</v>
      </c>
      <c r="C36" s="74">
        <v>1.1499999999999999</v>
      </c>
      <c r="D36" s="294"/>
      <c r="G36" s="73" t="str">
        <f t="shared" si="8"/>
        <v>Oad</v>
      </c>
      <c r="H36" s="171">
        <f t="shared" si="9"/>
        <v>400</v>
      </c>
      <c r="I36" s="78">
        <f t="shared" si="10"/>
        <v>1.1499999999999999</v>
      </c>
      <c r="J36" s="75">
        <f t="shared" si="11"/>
        <v>2.875</v>
      </c>
    </row>
    <row r="37" spans="1:11" x14ac:dyDescent="0.3">
      <c r="A37" s="73" t="s">
        <v>119</v>
      </c>
      <c r="B37" s="293">
        <v>500</v>
      </c>
      <c r="C37" s="74">
        <v>2.4500000000000002</v>
      </c>
      <c r="D37" s="294"/>
      <c r="G37" s="73" t="str">
        <f t="shared" si="8"/>
        <v>Sool</v>
      </c>
      <c r="H37" s="171">
        <f t="shared" si="9"/>
        <v>500</v>
      </c>
      <c r="I37" s="78">
        <f t="shared" si="10"/>
        <v>2.4500000000000002</v>
      </c>
      <c r="J37" s="75">
        <f t="shared" si="11"/>
        <v>4.9000000000000004</v>
      </c>
    </row>
    <row r="38" spans="1:11" x14ac:dyDescent="0.3">
      <c r="A38" s="73" t="s">
        <v>3895</v>
      </c>
      <c r="B38" s="293">
        <v>850</v>
      </c>
      <c r="C38" s="74">
        <v>18.5</v>
      </c>
      <c r="D38" s="294"/>
      <c r="G38" s="73" t="str">
        <f t="shared" si="8"/>
        <v>Kook</v>
      </c>
      <c r="H38" s="171">
        <f t="shared" si="9"/>
        <v>850</v>
      </c>
      <c r="I38" s="78">
        <f t="shared" si="10"/>
        <v>18.5</v>
      </c>
      <c r="J38" s="75">
        <f t="shared" si="11"/>
        <v>21.764705882352942</v>
      </c>
    </row>
    <row r="39" spans="1:11" x14ac:dyDescent="0.3">
      <c r="A39" s="76"/>
      <c r="B39"/>
      <c r="C39"/>
      <c r="D39"/>
      <c r="G39" s="76"/>
      <c r="H39" s="76"/>
      <c r="I39" s="109"/>
      <c r="J39" s="110"/>
    </row>
    <row r="40" spans="1:11" x14ac:dyDescent="0.3">
      <c r="B40"/>
      <c r="C40"/>
    </row>
    <row r="41" spans="1:11" ht="48" customHeight="1" x14ac:dyDescent="0.3">
      <c r="A41" s="340" t="s">
        <v>1580</v>
      </c>
      <c r="B41" s="340"/>
      <c r="C41" s="340"/>
      <c r="D41" s="340"/>
      <c r="E41" s="340"/>
      <c r="G41" s="340" t="s">
        <v>1580</v>
      </c>
      <c r="H41" s="340"/>
      <c r="I41" s="340"/>
      <c r="J41" s="340"/>
      <c r="K41" s="340"/>
    </row>
    <row r="42" spans="1:11" x14ac:dyDescent="0.3">
      <c r="A42" s="71" t="s">
        <v>46</v>
      </c>
      <c r="B42" s="71" t="s">
        <v>1534</v>
      </c>
      <c r="C42" s="71" t="s">
        <v>79</v>
      </c>
      <c r="D42" s="71" t="s">
        <v>80</v>
      </c>
      <c r="E42" s="71" t="s">
        <v>81</v>
      </c>
      <c r="G42" s="71" t="s">
        <v>46</v>
      </c>
      <c r="H42" s="71" t="s">
        <v>1534</v>
      </c>
      <c r="I42" s="71" t="s">
        <v>79</v>
      </c>
      <c r="J42" s="71" t="s">
        <v>80</v>
      </c>
      <c r="K42" s="71" t="s">
        <v>81</v>
      </c>
    </row>
    <row r="43" spans="1:11" x14ac:dyDescent="0.3">
      <c r="A43" s="73" t="s">
        <v>82</v>
      </c>
      <c r="B43" s="293">
        <v>6</v>
      </c>
      <c r="C43" s="246"/>
      <c r="D43" s="246"/>
      <c r="E43" s="246"/>
      <c r="G43" s="73" t="str">
        <f>A43</f>
        <v>sinine</v>
      </c>
      <c r="H43" s="165">
        <f>B43</f>
        <v>6</v>
      </c>
      <c r="I43" s="75">
        <f>(300*H43/100)*1.789</f>
        <v>32.201999999999998</v>
      </c>
      <c r="J43" s="75">
        <f>(75*H43/100)*1.789</f>
        <v>8.0504999999999995</v>
      </c>
      <c r="K43" s="75">
        <f>(40*H43/100)*1.789</f>
        <v>4.2935999999999996</v>
      </c>
    </row>
    <row r="44" spans="1:11" x14ac:dyDescent="0.3">
      <c r="A44" s="73" t="s">
        <v>83</v>
      </c>
      <c r="B44" s="293">
        <v>8</v>
      </c>
      <c r="C44" s="246"/>
      <c r="D44" s="246"/>
      <c r="E44" s="246"/>
      <c r="G44" s="73" t="str">
        <f t="shared" ref="G44:G48" si="12">A44</f>
        <v>punane</v>
      </c>
      <c r="H44" s="165">
        <f t="shared" ref="H44:H48" si="13">B44</f>
        <v>8</v>
      </c>
      <c r="I44" s="75">
        <f t="shared" ref="I44:I48" si="14">(300*H44/100)*1.789</f>
        <v>42.936</v>
      </c>
      <c r="J44" s="75">
        <f t="shared" ref="J44:J48" si="15">(75*H44/100)*1.789</f>
        <v>10.734</v>
      </c>
      <c r="K44" s="75">
        <f t="shared" ref="K44:K48" si="16">(40*H44/100)*1.789</f>
        <v>5.7248000000000001</v>
      </c>
    </row>
    <row r="45" spans="1:11" x14ac:dyDescent="0.3">
      <c r="A45" s="73" t="s">
        <v>3896</v>
      </c>
      <c r="B45" s="293">
        <v>5</v>
      </c>
      <c r="C45" s="246"/>
      <c r="D45" s="246"/>
      <c r="E45" s="246"/>
      <c r="G45" s="73" t="str">
        <f t="shared" si="12"/>
        <v>roosa</v>
      </c>
      <c r="H45" s="165">
        <f t="shared" si="13"/>
        <v>5</v>
      </c>
      <c r="I45" s="75">
        <f t="shared" ref="I45:I47" si="17">(300*H45/100)*1.789</f>
        <v>26.834999999999997</v>
      </c>
      <c r="J45" s="75">
        <f t="shared" ref="J45:J47" si="18">(75*H45/100)*1.789</f>
        <v>6.7087499999999993</v>
      </c>
      <c r="K45" s="75">
        <f t="shared" ref="K45:K47" si="19">(40*H45/100)*1.789</f>
        <v>3.5779999999999998</v>
      </c>
    </row>
    <row r="46" spans="1:11" x14ac:dyDescent="0.3">
      <c r="A46" s="73" t="s">
        <v>3897</v>
      </c>
      <c r="B46" s="293">
        <v>9</v>
      </c>
      <c r="C46" s="246"/>
      <c r="D46" s="246"/>
      <c r="E46" s="246"/>
      <c r="G46" s="73" t="str">
        <f t="shared" si="12"/>
        <v>must</v>
      </c>
      <c r="H46" s="165">
        <f t="shared" si="13"/>
        <v>9</v>
      </c>
      <c r="I46" s="75">
        <f t="shared" si="17"/>
        <v>48.302999999999997</v>
      </c>
      <c r="J46" s="75">
        <f t="shared" si="18"/>
        <v>12.075749999999999</v>
      </c>
      <c r="K46" s="75">
        <f t="shared" si="19"/>
        <v>6.4403999999999995</v>
      </c>
    </row>
    <row r="47" spans="1:11" x14ac:dyDescent="0.3">
      <c r="A47" s="73" t="s">
        <v>3898</v>
      </c>
      <c r="B47" s="293">
        <v>15</v>
      </c>
      <c r="C47" s="246"/>
      <c r="D47" s="246"/>
      <c r="E47" s="246"/>
      <c r="G47" s="73" t="str">
        <f t="shared" si="12"/>
        <v>kuldne</v>
      </c>
      <c r="H47" s="165">
        <f t="shared" si="13"/>
        <v>15</v>
      </c>
      <c r="I47" s="75">
        <f t="shared" si="17"/>
        <v>80.504999999999995</v>
      </c>
      <c r="J47" s="75">
        <f t="shared" si="18"/>
        <v>20.126249999999999</v>
      </c>
      <c r="K47" s="75">
        <f t="shared" si="19"/>
        <v>10.734</v>
      </c>
    </row>
    <row r="48" spans="1:11" x14ac:dyDescent="0.3">
      <c r="A48" s="73" t="s">
        <v>84</v>
      </c>
      <c r="B48" s="293">
        <v>12</v>
      </c>
      <c r="C48" s="246"/>
      <c r="D48" s="246"/>
      <c r="E48" s="246"/>
      <c r="G48" s="73" t="str">
        <f t="shared" si="12"/>
        <v>kollane</v>
      </c>
      <c r="H48" s="165">
        <f t="shared" si="13"/>
        <v>12</v>
      </c>
      <c r="I48" s="75">
        <f t="shared" si="14"/>
        <v>64.403999999999996</v>
      </c>
      <c r="J48" s="75">
        <f t="shared" si="15"/>
        <v>16.100999999999999</v>
      </c>
      <c r="K48" s="75">
        <f t="shared" si="16"/>
        <v>8.5871999999999993</v>
      </c>
    </row>
    <row r="51" spans="8:8" x14ac:dyDescent="0.3">
      <c r="H51" s="76"/>
    </row>
    <row r="52" spans="8:8" x14ac:dyDescent="0.3">
      <c r="H52" s="76"/>
    </row>
  </sheetData>
  <mergeCells count="8">
    <mergeCell ref="A41:E41"/>
    <mergeCell ref="G41:K41"/>
    <mergeCell ref="A1:D1"/>
    <mergeCell ref="G1:J1"/>
    <mergeCell ref="A15:D15"/>
    <mergeCell ref="G15:J15"/>
    <mergeCell ref="A29:D29"/>
    <mergeCell ref="G29:J29"/>
  </mergeCells>
  <pageMargins left="0.7" right="0.7" top="0.75" bottom="0.75" header="0.51180555555555496" footer="0.51180555555555496"/>
  <pageSetup paperSize="9" firstPageNumber="0" orientation="portrait" horizontalDpi="300" verticalDpi="300"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9">
    <tabColor theme="8" tint="0.59999389629810485"/>
  </sheetPr>
  <dimension ref="A1:O22"/>
  <sheetViews>
    <sheetView zoomScale="140" zoomScaleNormal="140" workbookViewId="0"/>
  </sheetViews>
  <sheetFormatPr defaultColWidth="9.21875" defaultRowHeight="15.6" x14ac:dyDescent="0.3"/>
  <cols>
    <col min="1" max="1" width="16" style="32" bestFit="1" customWidth="1"/>
    <col min="2" max="2" width="11.109375" style="32" bestFit="1" customWidth="1"/>
    <col min="3" max="3" width="14.21875" style="32" bestFit="1" customWidth="1"/>
    <col min="4" max="4" width="11.77734375" style="32" bestFit="1" customWidth="1"/>
    <col min="5" max="5" width="10.77734375" style="32" customWidth="1"/>
    <col min="6" max="6" width="12.88671875" style="32" bestFit="1" customWidth="1"/>
    <col min="7" max="7" width="11.33203125" style="32" bestFit="1" customWidth="1"/>
    <col min="8" max="8" width="10.21875" style="32" bestFit="1" customWidth="1"/>
    <col min="9" max="9" width="16" style="32" bestFit="1" customWidth="1"/>
    <col min="10" max="10" width="11.109375" style="32" bestFit="1" customWidth="1"/>
    <col min="11" max="11" width="14.21875" style="32" bestFit="1" customWidth="1"/>
    <col min="12" max="13" width="11.77734375" style="32" bestFit="1" customWidth="1"/>
    <col min="14" max="14" width="12.88671875" style="32" bestFit="1" customWidth="1"/>
    <col min="15" max="15" width="8.88671875" style="32" bestFit="1" customWidth="1"/>
    <col min="16" max="16" width="7.6640625" style="32" bestFit="1" customWidth="1"/>
    <col min="17" max="17" width="16.5546875" style="32" bestFit="1" customWidth="1"/>
    <col min="18" max="22" width="9.5546875" style="32" bestFit="1" customWidth="1"/>
    <col min="23" max="24" width="12.109375" style="32" bestFit="1" customWidth="1"/>
    <col min="25" max="25" width="10.109375" style="32" bestFit="1" customWidth="1"/>
    <col min="26" max="26" width="14.77734375" style="32" bestFit="1" customWidth="1"/>
    <col min="27" max="27" width="15.33203125" style="32" customWidth="1"/>
    <col min="28" max="28" width="13.44140625" style="32" bestFit="1" customWidth="1"/>
    <col min="29" max="29" width="10.21875" style="32" bestFit="1" customWidth="1"/>
    <col min="30" max="30" width="11.5546875" style="32" bestFit="1" customWidth="1"/>
    <col min="31" max="31" width="10" style="32" bestFit="1" customWidth="1"/>
    <col min="32" max="1024" width="8.77734375" style="32" customWidth="1"/>
    <col min="1025" max="16384" width="9.21875" style="32"/>
  </cols>
  <sheetData>
    <row r="1" spans="1:12" ht="31.2" x14ac:dyDescent="0.3">
      <c r="A1" s="89" t="s">
        <v>17</v>
      </c>
      <c r="B1" s="89" t="s">
        <v>3879</v>
      </c>
      <c r="C1" s="90" t="s">
        <v>18</v>
      </c>
      <c r="D1" s="89" t="s">
        <v>0</v>
      </c>
      <c r="E1" s="89" t="s">
        <v>0</v>
      </c>
      <c r="G1" s="89" t="str">
        <f>A1</f>
        <v>Kaup</v>
      </c>
      <c r="H1" s="89" t="str">
        <f t="shared" ref="H1:K1" si="0">B1</f>
        <v>Tüki hind</v>
      </c>
      <c r="I1" s="89" t="str">
        <f t="shared" si="0"/>
        <v>Ostetav kogus</v>
      </c>
      <c r="J1" s="89" t="str">
        <f t="shared" si="0"/>
        <v>Kokku</v>
      </c>
      <c r="K1" s="89" t="str">
        <f t="shared" si="0"/>
        <v>Kokku</v>
      </c>
    </row>
    <row r="2" spans="1:12" x14ac:dyDescent="0.3">
      <c r="A2" s="31" t="s">
        <v>21</v>
      </c>
      <c r="B2" s="68">
        <v>2.59</v>
      </c>
      <c r="C2" s="31">
        <v>3</v>
      </c>
      <c r="D2" s="247"/>
      <c r="E2" s="295"/>
      <c r="G2" s="31" t="s">
        <v>21</v>
      </c>
      <c r="H2" s="68">
        <f t="shared" ref="H2:I6" si="1">B2</f>
        <v>2.59</v>
      </c>
      <c r="I2" s="31">
        <f t="shared" si="1"/>
        <v>3</v>
      </c>
      <c r="J2" s="35">
        <f>H2*I2</f>
        <v>7.77</v>
      </c>
      <c r="K2" s="35">
        <f>PRODUCT(H2:I2)</f>
        <v>7.77</v>
      </c>
    </row>
    <row r="3" spans="1:12" x14ac:dyDescent="0.3">
      <c r="A3" s="31" t="s">
        <v>22</v>
      </c>
      <c r="B3" s="68">
        <v>1.1499999999999999</v>
      </c>
      <c r="C3" s="31">
        <v>2</v>
      </c>
      <c r="D3" s="247"/>
      <c r="E3" s="295"/>
      <c r="G3" s="31" t="s">
        <v>22</v>
      </c>
      <c r="H3" s="68">
        <f t="shared" si="1"/>
        <v>1.1499999999999999</v>
      </c>
      <c r="I3" s="31">
        <f t="shared" si="1"/>
        <v>2</v>
      </c>
      <c r="J3" s="35">
        <f>H3*I3</f>
        <v>2.2999999999999998</v>
      </c>
      <c r="K3" s="35">
        <f>PRODUCT(H3:I3)</f>
        <v>2.2999999999999998</v>
      </c>
    </row>
    <row r="4" spans="1:12" x14ac:dyDescent="0.3">
      <c r="A4" s="31" t="s">
        <v>23</v>
      </c>
      <c r="B4" s="68">
        <v>1.52</v>
      </c>
      <c r="C4" s="31">
        <v>4</v>
      </c>
      <c r="D4" s="247"/>
      <c r="E4" s="295"/>
      <c r="G4" s="31" t="s">
        <v>23</v>
      </c>
      <c r="H4" s="68">
        <f t="shared" si="1"/>
        <v>1.52</v>
      </c>
      <c r="I4" s="31">
        <f t="shared" si="1"/>
        <v>4</v>
      </c>
      <c r="J4" s="35">
        <f>H4*I4</f>
        <v>6.08</v>
      </c>
      <c r="K4" s="35">
        <f>PRODUCT(H4:I4)</f>
        <v>6.08</v>
      </c>
    </row>
    <row r="5" spans="1:12" x14ac:dyDescent="0.3">
      <c r="A5" s="31" t="s">
        <v>24</v>
      </c>
      <c r="B5" s="68">
        <v>0.99</v>
      </c>
      <c r="C5" s="31">
        <v>5</v>
      </c>
      <c r="D5" s="247"/>
      <c r="E5" s="295"/>
      <c r="G5" s="31" t="s">
        <v>24</v>
      </c>
      <c r="H5" s="68">
        <f t="shared" si="1"/>
        <v>0.99</v>
      </c>
      <c r="I5" s="31">
        <f t="shared" si="1"/>
        <v>5</v>
      </c>
      <c r="J5" s="35">
        <f>H5*I5</f>
        <v>4.95</v>
      </c>
      <c r="K5" s="35">
        <f>PRODUCT(H5:I5)</f>
        <v>4.95</v>
      </c>
    </row>
    <row r="6" spans="1:12" x14ac:dyDescent="0.3">
      <c r="A6" s="31" t="s">
        <v>25</v>
      </c>
      <c r="B6" s="68">
        <v>3.89</v>
      </c>
      <c r="C6" s="31">
        <v>2</v>
      </c>
      <c r="D6" s="247"/>
      <c r="E6" s="295"/>
      <c r="G6" s="31" t="s">
        <v>25</v>
      </c>
      <c r="H6" s="68">
        <f t="shared" si="1"/>
        <v>3.89</v>
      </c>
      <c r="I6" s="31">
        <f t="shared" si="1"/>
        <v>2</v>
      </c>
      <c r="J6" s="35">
        <f>H6*I6</f>
        <v>7.78</v>
      </c>
      <c r="K6" s="35">
        <f>PRODUCT(H6:I6)</f>
        <v>7.78</v>
      </c>
    </row>
    <row r="9" spans="1:12" x14ac:dyDescent="0.3">
      <c r="A9" s="91" t="s">
        <v>17</v>
      </c>
      <c r="B9" s="91" t="s">
        <v>20</v>
      </c>
      <c r="C9" s="91" t="s">
        <v>27</v>
      </c>
      <c r="D9" s="91" t="s">
        <v>26</v>
      </c>
      <c r="E9" s="91" t="s">
        <v>0</v>
      </c>
      <c r="G9" s="91" t="str">
        <f>A9</f>
        <v>Kaup</v>
      </c>
      <c r="H9" s="91" t="str">
        <f t="shared" ref="H9:K9" si="2">B9</f>
        <v>Hind</v>
      </c>
      <c r="I9" s="91" t="str">
        <f t="shared" si="2"/>
        <v>Käibemaks</v>
      </c>
      <c r="J9" s="91" t="str">
        <f t="shared" si="2"/>
        <v>Kogus</v>
      </c>
      <c r="K9" s="91" t="str">
        <f t="shared" si="2"/>
        <v>Kokku</v>
      </c>
      <c r="L9"/>
    </row>
    <row r="10" spans="1:12" x14ac:dyDescent="0.3">
      <c r="A10" s="31" t="s">
        <v>28</v>
      </c>
      <c r="B10" s="68">
        <v>1.27</v>
      </c>
      <c r="C10" s="92"/>
      <c r="D10" s="31">
        <v>10</v>
      </c>
      <c r="E10" s="247"/>
      <c r="G10" s="31" t="s">
        <v>28</v>
      </c>
      <c r="H10" s="68">
        <f>B10</f>
        <v>1.27</v>
      </c>
      <c r="I10" s="35">
        <f>H10*24%</f>
        <v>0.30480000000000002</v>
      </c>
      <c r="J10" s="31">
        <v>10</v>
      </c>
      <c r="K10" s="35">
        <f>(H10+I10)*J10</f>
        <v>15.747999999999999</v>
      </c>
      <c r="L10"/>
    </row>
    <row r="11" spans="1:12" x14ac:dyDescent="0.3">
      <c r="A11" s="93" t="s">
        <v>29</v>
      </c>
      <c r="B11" s="68">
        <v>4.59</v>
      </c>
      <c r="C11" s="92"/>
      <c r="D11" s="31">
        <v>7</v>
      </c>
      <c r="E11" s="247"/>
      <c r="G11" s="93" t="s">
        <v>29</v>
      </c>
      <c r="H11" s="68">
        <f>B11</f>
        <v>4.59</v>
      </c>
      <c r="I11" s="35">
        <f t="shared" ref="I11:I14" si="3">H11*24%</f>
        <v>1.1015999999999999</v>
      </c>
      <c r="J11" s="31">
        <v>7</v>
      </c>
      <c r="K11" s="35">
        <f>(H11+I11)*J11</f>
        <v>39.841199999999994</v>
      </c>
      <c r="L11"/>
    </row>
    <row r="12" spans="1:12" x14ac:dyDescent="0.3">
      <c r="A12" s="93" t="s">
        <v>30</v>
      </c>
      <c r="B12" s="68">
        <v>4.57</v>
      </c>
      <c r="C12" s="92"/>
      <c r="D12" s="31">
        <v>2</v>
      </c>
      <c r="E12" s="247"/>
      <c r="G12" s="93" t="s">
        <v>30</v>
      </c>
      <c r="H12" s="68">
        <f>B12</f>
        <v>4.57</v>
      </c>
      <c r="I12" s="35">
        <f t="shared" si="3"/>
        <v>1.0968</v>
      </c>
      <c r="J12" s="31">
        <v>2</v>
      </c>
      <c r="K12" s="35">
        <f>(H12+I12)*J12</f>
        <v>11.333600000000001</v>
      </c>
      <c r="L12"/>
    </row>
    <row r="13" spans="1:12" x14ac:dyDescent="0.3">
      <c r="A13" s="31" t="s">
        <v>31</v>
      </c>
      <c r="B13" s="68">
        <v>5.99</v>
      </c>
      <c r="C13" s="92"/>
      <c r="D13" s="31">
        <v>9</v>
      </c>
      <c r="E13" s="247"/>
      <c r="G13" s="31" t="s">
        <v>31</v>
      </c>
      <c r="H13" s="68">
        <f>B13</f>
        <v>5.99</v>
      </c>
      <c r="I13" s="35">
        <f t="shared" si="3"/>
        <v>1.4376</v>
      </c>
      <c r="J13" s="31">
        <v>9</v>
      </c>
      <c r="K13" s="35">
        <f>(H13+I13)*J13</f>
        <v>66.848399999999998</v>
      </c>
      <c r="L13"/>
    </row>
    <row r="14" spans="1:12" x14ac:dyDescent="0.3">
      <c r="A14" s="31" t="s">
        <v>32</v>
      </c>
      <c r="B14" s="68">
        <v>845.34</v>
      </c>
      <c r="C14" s="92"/>
      <c r="D14" s="31">
        <v>1</v>
      </c>
      <c r="E14" s="247"/>
      <c r="G14" s="31" t="s">
        <v>32</v>
      </c>
      <c r="H14" s="68">
        <f>B14</f>
        <v>845.34</v>
      </c>
      <c r="I14" s="35">
        <f t="shared" si="3"/>
        <v>202.88159999999999</v>
      </c>
      <c r="J14" s="31">
        <v>1</v>
      </c>
      <c r="K14" s="35">
        <f>(H14+I14)*J14</f>
        <v>1048.2216000000001</v>
      </c>
      <c r="L14"/>
    </row>
    <row r="15" spans="1:12" x14ac:dyDescent="0.3">
      <c r="G15" s="94"/>
      <c r="H15" s="94"/>
    </row>
    <row r="17" spans="1:15" x14ac:dyDescent="0.3">
      <c r="A17" s="62" t="s">
        <v>33</v>
      </c>
      <c r="B17" s="79" t="s">
        <v>34</v>
      </c>
      <c r="C17" s="62" t="s">
        <v>35</v>
      </c>
      <c r="D17" s="79" t="s">
        <v>1524</v>
      </c>
      <c r="E17" s="79" t="s">
        <v>1565</v>
      </c>
      <c r="F17" s="79" t="s">
        <v>1525</v>
      </c>
      <c r="G17" s="79" t="s">
        <v>36</v>
      </c>
      <c r="I17" s="62" t="str">
        <f>A17</f>
        <v>Firma</v>
      </c>
      <c r="J17" s="62" t="str">
        <f t="shared" ref="J17:O17" si="4">B17</f>
        <v>Arve nr</v>
      </c>
      <c r="K17" s="62" t="str">
        <f t="shared" si="4"/>
        <v>Arve kuupäev</v>
      </c>
      <c r="L17" s="62" t="str">
        <f t="shared" si="4"/>
        <v>Hind km-ta</v>
      </c>
      <c r="M17" s="62" t="str">
        <f t="shared" si="4"/>
        <v>Km</v>
      </c>
      <c r="N17" s="62" t="str">
        <f t="shared" si="4"/>
        <v>Hind km-ga</v>
      </c>
      <c r="O17" s="62" t="str">
        <f t="shared" si="4"/>
        <v>Märkus</v>
      </c>
    </row>
    <row r="18" spans="1:15" x14ac:dyDescent="0.3">
      <c r="A18" s="31" t="s">
        <v>37</v>
      </c>
      <c r="B18" s="95" t="s">
        <v>38</v>
      </c>
      <c r="C18" s="33">
        <f ca="1">TODAY()-5</f>
        <v>44662</v>
      </c>
      <c r="D18" s="80"/>
      <c r="E18" s="88"/>
      <c r="F18" s="68">
        <v>25.35</v>
      </c>
      <c r="G18" s="31" t="s">
        <v>39</v>
      </c>
      <c r="I18" s="31" t="s">
        <v>37</v>
      </c>
      <c r="J18" s="95" t="s">
        <v>38</v>
      </c>
      <c r="K18" s="33">
        <f ca="1">TODAY()-5</f>
        <v>44662</v>
      </c>
      <c r="L18" s="66">
        <f>N18/1.24</f>
        <v>20.443548387096776</v>
      </c>
      <c r="M18" s="35">
        <f>N18-L18</f>
        <v>4.9064516129032256</v>
      </c>
      <c r="N18" s="68">
        <f>F18</f>
        <v>25.35</v>
      </c>
      <c r="O18" s="31" t="s">
        <v>39</v>
      </c>
    </row>
    <row r="19" spans="1:15" x14ac:dyDescent="0.3">
      <c r="A19" s="31" t="s">
        <v>40</v>
      </c>
      <c r="B19" s="95" t="s">
        <v>41</v>
      </c>
      <c r="C19" s="33">
        <f ca="1">TODAY()-2</f>
        <v>44665</v>
      </c>
      <c r="D19" s="80"/>
      <c r="E19" s="88"/>
      <c r="F19" s="68">
        <v>300</v>
      </c>
      <c r="G19" s="31" t="s">
        <v>42</v>
      </c>
      <c r="I19" s="31" t="s">
        <v>40</v>
      </c>
      <c r="J19" s="95" t="s">
        <v>41</v>
      </c>
      <c r="K19" s="33">
        <f ca="1">TODAY()-2</f>
        <v>44665</v>
      </c>
      <c r="L19" s="66">
        <f>N19/1.24</f>
        <v>241.93548387096774</v>
      </c>
      <c r="M19" s="35">
        <f>N19-L19</f>
        <v>58.064516129032256</v>
      </c>
      <c r="N19" s="68">
        <f>F19</f>
        <v>300</v>
      </c>
      <c r="O19" s="31" t="s">
        <v>42</v>
      </c>
    </row>
    <row r="20" spans="1:15" x14ac:dyDescent="0.3">
      <c r="A20" s="31" t="s">
        <v>43</v>
      </c>
      <c r="B20" s="96" t="s">
        <v>1478</v>
      </c>
      <c r="C20" s="33">
        <f ca="1">TODAY()-14</f>
        <v>44653</v>
      </c>
      <c r="D20" s="80"/>
      <c r="E20" s="88"/>
      <c r="F20" s="68">
        <v>5.54</v>
      </c>
      <c r="G20" s="31" t="s">
        <v>44</v>
      </c>
      <c r="I20" s="31" t="s">
        <v>43</v>
      </c>
      <c r="J20" s="96" t="s">
        <v>1478</v>
      </c>
      <c r="K20" s="33">
        <f ca="1">TODAY()-14</f>
        <v>44653</v>
      </c>
      <c r="L20" s="66">
        <f>N20/1.24</f>
        <v>4.467741935483871</v>
      </c>
      <c r="M20" s="35">
        <f>N20-L20</f>
        <v>1.072258064516129</v>
      </c>
      <c r="N20" s="68">
        <f>F20</f>
        <v>5.54</v>
      </c>
      <c r="O20" s="31" t="s">
        <v>44</v>
      </c>
    </row>
    <row r="21" spans="1:15" x14ac:dyDescent="0.3">
      <c r="A21" s="31" t="s">
        <v>45</v>
      </c>
      <c r="B21" s="31">
        <v>115987</v>
      </c>
      <c r="C21" s="33">
        <f ca="1">TODAY()-4</f>
        <v>44663</v>
      </c>
      <c r="D21" s="80"/>
      <c r="E21" s="88"/>
      <c r="F21" s="68">
        <v>26999</v>
      </c>
      <c r="G21" s="31" t="s">
        <v>46</v>
      </c>
      <c r="I21" s="31" t="s">
        <v>45</v>
      </c>
      <c r="J21" s="31">
        <v>115987</v>
      </c>
      <c r="K21" s="33">
        <f ca="1">TODAY()-4</f>
        <v>44663</v>
      </c>
      <c r="L21" s="66">
        <f t="shared" ref="L21:L22" si="5">N21/1.24</f>
        <v>21773.387096774193</v>
      </c>
      <c r="M21" s="35">
        <f>N21-L21</f>
        <v>5225.6129032258068</v>
      </c>
      <c r="N21" s="68">
        <f>F21</f>
        <v>26999</v>
      </c>
      <c r="O21" s="31" t="s">
        <v>46</v>
      </c>
    </row>
    <row r="22" spans="1:15" x14ac:dyDescent="0.3">
      <c r="A22" s="31" t="s">
        <v>47</v>
      </c>
      <c r="B22" s="31">
        <v>5678925</v>
      </c>
      <c r="C22" s="33">
        <f ca="1">TODAY()-21</f>
        <v>44646</v>
      </c>
      <c r="D22" s="80"/>
      <c r="E22" s="88"/>
      <c r="F22" s="68">
        <v>165</v>
      </c>
      <c r="G22" s="31" t="s">
        <v>48</v>
      </c>
      <c r="I22" s="31" t="s">
        <v>47</v>
      </c>
      <c r="J22" s="31">
        <v>5678925</v>
      </c>
      <c r="K22" s="33">
        <f ca="1">TODAY()-21</f>
        <v>44646</v>
      </c>
      <c r="L22" s="66">
        <f t="shared" si="5"/>
        <v>133.06451612903226</v>
      </c>
      <c r="M22" s="35">
        <f>N22-L22</f>
        <v>31.935483870967744</v>
      </c>
      <c r="N22" s="68">
        <f>F22</f>
        <v>165</v>
      </c>
      <c r="O22" s="31" t="s">
        <v>48</v>
      </c>
    </row>
  </sheetData>
  <pageMargins left="0.7" right="0.7" top="0.75" bottom="0.75" header="0.51180555555555496" footer="0.51180555555555496"/>
  <pageSetup paperSize="9" firstPageNumber="0"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5A425-B118-4725-83DB-D1E750E5AAC8}">
  <sheetPr codeName="Leht50"/>
  <dimension ref="A1:R31"/>
  <sheetViews>
    <sheetView zoomScale="140" zoomScaleNormal="140" workbookViewId="0"/>
  </sheetViews>
  <sheetFormatPr defaultColWidth="8.77734375" defaultRowHeight="15.6" x14ac:dyDescent="0.3"/>
  <cols>
    <col min="1" max="1" width="7.21875" style="32" customWidth="1"/>
    <col min="2" max="2" width="10.77734375" style="32" customWidth="1"/>
    <col min="3" max="3" width="8.88671875" style="32" customWidth="1"/>
    <col min="4" max="11" width="8.77734375" style="32"/>
    <col min="12" max="12" width="10.109375" style="32" customWidth="1"/>
    <col min="13" max="13" width="12.33203125" style="32" customWidth="1"/>
    <col min="14" max="16384" width="8.77734375" style="32"/>
  </cols>
  <sheetData>
    <row r="1" spans="1:18" x14ac:dyDescent="0.3">
      <c r="A1" s="228" t="s">
        <v>3561</v>
      </c>
      <c r="B1" s="228"/>
      <c r="L1" s="228"/>
      <c r="M1" s="228" t="s">
        <v>3563</v>
      </c>
    </row>
    <row r="2" spans="1:18" ht="14.4" customHeight="1" x14ac:dyDescent="0.3">
      <c r="A2" s="32">
        <v>1</v>
      </c>
      <c r="B2" s="207"/>
      <c r="D2" s="328" t="s">
        <v>3562</v>
      </c>
      <c r="E2" s="328"/>
      <c r="F2" s="328"/>
      <c r="G2" s="328"/>
      <c r="H2" s="328"/>
      <c r="L2" s="313"/>
      <c r="M2" s="161">
        <v>44527</v>
      </c>
    </row>
    <row r="3" spans="1:18" x14ac:dyDescent="0.3">
      <c r="A3" s="32">
        <v>2</v>
      </c>
      <c r="D3" s="328"/>
      <c r="E3" s="328"/>
      <c r="F3" s="328"/>
      <c r="G3" s="328"/>
      <c r="H3" s="328"/>
      <c r="M3" s="161">
        <v>44530</v>
      </c>
    </row>
    <row r="4" spans="1:18" x14ac:dyDescent="0.3">
      <c r="A4" s="32">
        <v>3</v>
      </c>
      <c r="D4" s="328"/>
      <c r="E4" s="328"/>
      <c r="F4" s="328"/>
      <c r="G4" s="328"/>
      <c r="H4" s="328"/>
      <c r="M4" s="161">
        <v>44531</v>
      </c>
    </row>
    <row r="5" spans="1:18" x14ac:dyDescent="0.3">
      <c r="A5" s="32">
        <v>4</v>
      </c>
      <c r="D5" s="328"/>
      <c r="E5" s="328"/>
      <c r="F5" s="328"/>
      <c r="G5" s="328"/>
      <c r="H5" s="328"/>
      <c r="M5" s="161">
        <v>44532</v>
      </c>
    </row>
    <row r="6" spans="1:18" x14ac:dyDescent="0.3">
      <c r="A6" s="32">
        <v>5</v>
      </c>
      <c r="D6" s="328"/>
      <c r="E6" s="328"/>
      <c r="F6" s="328"/>
      <c r="G6" s="328"/>
      <c r="H6" s="328"/>
      <c r="M6" s="161">
        <v>44533</v>
      </c>
    </row>
    <row r="7" spans="1:18" x14ac:dyDescent="0.3">
      <c r="A7" s="32">
        <v>6</v>
      </c>
      <c r="D7" s="328"/>
      <c r="E7" s="328"/>
      <c r="F7" s="328"/>
      <c r="G7" s="328"/>
      <c r="H7" s="328"/>
      <c r="M7" s="161">
        <v>44534</v>
      </c>
    </row>
    <row r="8" spans="1:18" x14ac:dyDescent="0.3">
      <c r="A8" s="32">
        <v>7</v>
      </c>
      <c r="D8" s="328"/>
      <c r="E8" s="328"/>
      <c r="F8" s="328"/>
      <c r="G8" s="328"/>
      <c r="H8" s="328"/>
      <c r="M8" s="161">
        <v>44537</v>
      </c>
    </row>
    <row r="9" spans="1:18" x14ac:dyDescent="0.3">
      <c r="A9" s="32">
        <v>8</v>
      </c>
      <c r="D9" s="328"/>
      <c r="E9" s="328"/>
      <c r="F9" s="328"/>
      <c r="G9" s="328"/>
      <c r="H9" s="328"/>
      <c r="M9" s="161">
        <v>44538</v>
      </c>
    </row>
    <row r="10" spans="1:18" x14ac:dyDescent="0.3">
      <c r="A10" s="32">
        <v>9</v>
      </c>
      <c r="D10" s="328"/>
      <c r="E10" s="328"/>
      <c r="F10" s="328"/>
      <c r="G10" s="328"/>
      <c r="H10" s="328"/>
      <c r="M10" s="161">
        <v>44539</v>
      </c>
    </row>
    <row r="11" spans="1:18" x14ac:dyDescent="0.3">
      <c r="A11" s="32">
        <v>10</v>
      </c>
      <c r="M11" s="161">
        <v>44540</v>
      </c>
    </row>
    <row r="12" spans="1:18" x14ac:dyDescent="0.3">
      <c r="A12" s="32">
        <v>11</v>
      </c>
      <c r="M12" s="161">
        <v>44541</v>
      </c>
      <c r="O12" s="328" t="s">
        <v>3564</v>
      </c>
      <c r="P12" s="328"/>
      <c r="Q12" s="328"/>
      <c r="R12" s="328"/>
    </row>
    <row r="13" spans="1:18" x14ac:dyDescent="0.3">
      <c r="A13" s="32">
        <v>12</v>
      </c>
      <c r="M13" s="161">
        <v>44544</v>
      </c>
      <c r="O13" s="328"/>
      <c r="P13" s="328"/>
      <c r="Q13" s="328"/>
      <c r="R13" s="328"/>
    </row>
    <row r="14" spans="1:18" x14ac:dyDescent="0.3">
      <c r="A14" s="32">
        <v>13</v>
      </c>
      <c r="M14" s="161">
        <v>44545</v>
      </c>
      <c r="O14" s="328"/>
      <c r="P14" s="328"/>
      <c r="Q14" s="328"/>
      <c r="R14" s="328"/>
    </row>
    <row r="15" spans="1:18" x14ac:dyDescent="0.3">
      <c r="A15" s="32">
        <v>14</v>
      </c>
      <c r="M15" s="161">
        <v>44546</v>
      </c>
      <c r="O15" s="328"/>
      <c r="P15" s="328"/>
      <c r="Q15" s="328"/>
      <c r="R15" s="328"/>
    </row>
    <row r="16" spans="1:18" x14ac:dyDescent="0.3">
      <c r="A16" s="32">
        <v>15</v>
      </c>
      <c r="M16" s="161">
        <v>44547</v>
      </c>
      <c r="O16" s="328"/>
      <c r="P16" s="328"/>
      <c r="Q16" s="328"/>
      <c r="R16" s="328"/>
    </row>
    <row r="17" spans="1:18" x14ac:dyDescent="0.3">
      <c r="A17" s="32">
        <v>16</v>
      </c>
      <c r="M17" s="161">
        <v>44548</v>
      </c>
      <c r="O17" s="328"/>
      <c r="P17" s="328"/>
      <c r="Q17" s="328"/>
      <c r="R17" s="328"/>
    </row>
    <row r="18" spans="1:18" x14ac:dyDescent="0.3">
      <c r="A18" s="32">
        <v>17</v>
      </c>
      <c r="M18" s="161">
        <v>44551</v>
      </c>
    </row>
    <row r="19" spans="1:18" x14ac:dyDescent="0.3">
      <c r="A19" s="32">
        <v>18</v>
      </c>
      <c r="M19" s="161">
        <v>44552</v>
      </c>
    </row>
    <row r="20" spans="1:18" x14ac:dyDescent="0.3">
      <c r="A20" s="32">
        <v>19</v>
      </c>
      <c r="M20" s="161">
        <v>44553</v>
      </c>
    </row>
    <row r="21" spans="1:18" x14ac:dyDescent="0.3">
      <c r="A21" s="32">
        <v>20</v>
      </c>
      <c r="M21" s="161">
        <v>44554</v>
      </c>
    </row>
    <row r="22" spans="1:18" x14ac:dyDescent="0.3">
      <c r="A22" s="32">
        <v>21</v>
      </c>
      <c r="M22" s="161">
        <v>44555</v>
      </c>
    </row>
    <row r="23" spans="1:18" x14ac:dyDescent="0.3">
      <c r="A23" s="32">
        <v>22</v>
      </c>
      <c r="M23" s="161">
        <v>44558</v>
      </c>
    </row>
    <row r="24" spans="1:18" x14ac:dyDescent="0.3">
      <c r="A24" s="32">
        <v>23</v>
      </c>
      <c r="M24" s="161">
        <v>44559</v>
      </c>
    </row>
    <row r="25" spans="1:18" x14ac:dyDescent="0.3">
      <c r="A25" s="32">
        <v>24</v>
      </c>
      <c r="M25" s="161">
        <v>44560</v>
      </c>
    </row>
    <row r="26" spans="1:18" x14ac:dyDescent="0.3">
      <c r="A26" s="32">
        <v>25</v>
      </c>
      <c r="D26" s="329" t="s">
        <v>3862</v>
      </c>
      <c r="E26" s="329"/>
      <c r="F26" s="329"/>
      <c r="G26" s="329"/>
      <c r="H26" s="329"/>
    </row>
    <row r="27" spans="1:18" x14ac:dyDescent="0.3">
      <c r="D27" s="329"/>
      <c r="E27" s="329"/>
      <c r="F27" s="329"/>
      <c r="G27" s="329"/>
      <c r="H27" s="329"/>
    </row>
    <row r="28" spans="1:18" x14ac:dyDescent="0.3">
      <c r="D28" s="329"/>
      <c r="E28" s="329"/>
      <c r="F28" s="329"/>
      <c r="G28" s="329"/>
      <c r="H28" s="329"/>
    </row>
    <row r="29" spans="1:18" x14ac:dyDescent="0.3">
      <c r="D29" s="329"/>
      <c r="E29" s="329"/>
      <c r="F29" s="329"/>
      <c r="G29" s="329"/>
      <c r="H29" s="329"/>
    </row>
    <row r="31" spans="1:18" x14ac:dyDescent="0.3">
      <c r="G31" s="263"/>
    </row>
  </sheetData>
  <mergeCells count="3">
    <mergeCell ref="D2:H10"/>
    <mergeCell ref="O12:R17"/>
    <mergeCell ref="D26:H29"/>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4107A-2AFF-48E8-ACB4-0579B6E42DDD}">
  <sheetPr codeName="Leht63"/>
  <dimension ref="A1:L23"/>
  <sheetViews>
    <sheetView zoomScale="160" zoomScaleNormal="160" workbookViewId="0"/>
  </sheetViews>
  <sheetFormatPr defaultRowHeight="14.4" x14ac:dyDescent="0.3"/>
  <cols>
    <col min="1" max="1" width="6" bestFit="1" customWidth="1"/>
    <col min="2" max="2" width="5.44140625" bestFit="1" customWidth="1"/>
    <col min="3" max="3" width="27.109375" bestFit="1" customWidth="1"/>
    <col min="4" max="4" width="14.33203125" customWidth="1"/>
    <col min="5" max="5" width="11.109375" bestFit="1" customWidth="1"/>
    <col min="6" max="6" width="8.33203125" bestFit="1" customWidth="1"/>
    <col min="7" max="7" width="23" bestFit="1" customWidth="1"/>
    <col min="9" max="9" width="6" bestFit="1" customWidth="1"/>
    <col min="10" max="10" width="5.44140625" bestFit="1" customWidth="1"/>
    <col min="11" max="11" width="27.109375" bestFit="1" customWidth="1"/>
    <col min="12" max="12" width="18.6640625" customWidth="1"/>
  </cols>
  <sheetData>
    <row r="1" spans="1:12" ht="14.4" customHeight="1" x14ac:dyDescent="0.3">
      <c r="A1" s="225" t="s">
        <v>3701</v>
      </c>
      <c r="C1" t="e" vm="55">
        <v>#VALUE!</v>
      </c>
      <c r="D1" s="344" t="s">
        <v>3714</v>
      </c>
      <c r="E1" s="344"/>
      <c r="F1" s="344"/>
      <c r="G1" s="344"/>
      <c r="H1" s="344"/>
      <c r="I1" s="344"/>
      <c r="J1" s="344"/>
    </row>
    <row r="2" spans="1:12" x14ac:dyDescent="0.3">
      <c r="D2" s="344"/>
      <c r="E2" s="344"/>
      <c r="F2" s="344"/>
      <c r="G2" s="344"/>
      <c r="H2" s="344"/>
      <c r="I2" s="344"/>
      <c r="J2" s="344"/>
    </row>
    <row r="3" spans="1:12" x14ac:dyDescent="0.3">
      <c r="B3" s="225" t="s">
        <v>3702</v>
      </c>
      <c r="C3" t="e" vm="56">
        <v>#VALUE!</v>
      </c>
      <c r="D3" s="344"/>
      <c r="E3" s="344"/>
      <c r="F3" s="344"/>
      <c r="G3" s="344"/>
      <c r="H3" s="344"/>
      <c r="I3" s="344"/>
      <c r="J3" s="344"/>
    </row>
    <row r="4" spans="1:12" ht="14.4" customHeight="1" x14ac:dyDescent="0.3">
      <c r="G4" s="345" t="s">
        <v>3715</v>
      </c>
      <c r="H4" s="345"/>
      <c r="I4" s="345"/>
      <c r="J4" s="345"/>
      <c r="K4" s="345"/>
      <c r="L4" s="345"/>
    </row>
    <row r="5" spans="1:12" x14ac:dyDescent="0.3">
      <c r="D5" s="225" t="s">
        <v>3703</v>
      </c>
      <c r="E5" t="e" vm="57">
        <v>#VALUE!</v>
      </c>
      <c r="G5" s="345"/>
      <c r="H5" s="345"/>
      <c r="I5" s="345"/>
      <c r="J5" s="345"/>
      <c r="K5" s="345"/>
      <c r="L5" s="345"/>
    </row>
    <row r="6" spans="1:12" x14ac:dyDescent="0.3">
      <c r="G6" s="345"/>
      <c r="H6" s="345"/>
      <c r="I6" s="345"/>
      <c r="J6" s="345"/>
      <c r="K6" s="345"/>
      <c r="L6" s="345"/>
    </row>
    <row r="7" spans="1:12" x14ac:dyDescent="0.3">
      <c r="B7" s="248">
        <v>0.24</v>
      </c>
      <c r="C7" t="e" vm="58">
        <v>#VALUE!</v>
      </c>
      <c r="D7" t="s">
        <v>3705</v>
      </c>
      <c r="G7" s="345"/>
      <c r="H7" s="345"/>
      <c r="I7" s="345"/>
      <c r="J7" s="345"/>
      <c r="K7" s="345"/>
      <c r="L7" s="345"/>
    </row>
    <row r="8" spans="1:12" x14ac:dyDescent="0.3">
      <c r="G8" s="345"/>
      <c r="H8" s="345"/>
      <c r="I8" s="345"/>
      <c r="J8" s="345"/>
      <c r="K8" s="345"/>
      <c r="L8" s="345"/>
    </row>
    <row r="9" spans="1:12" x14ac:dyDescent="0.3">
      <c r="C9" s="243"/>
      <c r="G9" s="345"/>
      <c r="H9" s="345"/>
      <c r="I9" s="345"/>
      <c r="J9" s="345"/>
      <c r="K9" s="345"/>
      <c r="L9" s="345"/>
    </row>
    <row r="11" spans="1:12" x14ac:dyDescent="0.3">
      <c r="A11" s="208"/>
      <c r="B11" s="208"/>
      <c r="C11" s="296">
        <v>0.24</v>
      </c>
      <c r="D11" s="208" t="s">
        <v>3706</v>
      </c>
      <c r="E11" s="208"/>
      <c r="F11" s="209"/>
      <c r="G11" s="210"/>
      <c r="I11" s="208"/>
      <c r="J11" s="208"/>
      <c r="K11" s="226">
        <v>0.24</v>
      </c>
      <c r="L11" s="208" t="s">
        <v>3707</v>
      </c>
    </row>
    <row r="12" spans="1:12" x14ac:dyDescent="0.3">
      <c r="A12" s="211" t="s">
        <v>3688</v>
      </c>
      <c r="B12" s="211" t="s">
        <v>3689</v>
      </c>
      <c r="C12" s="211" t="s">
        <v>3704</v>
      </c>
      <c r="I12" s="211" t="s">
        <v>3688</v>
      </c>
      <c r="J12" s="211" t="s">
        <v>3689</v>
      </c>
      <c r="K12" s="211" t="s">
        <v>3704</v>
      </c>
    </row>
    <row r="13" spans="1:12" ht="14.4" customHeight="1" x14ac:dyDescent="0.3">
      <c r="A13" s="212">
        <v>10</v>
      </c>
      <c r="B13" s="212">
        <v>22</v>
      </c>
      <c r="C13" s="213"/>
      <c r="E13" s="345" t="s">
        <v>3716</v>
      </c>
      <c r="F13" s="345"/>
      <c r="G13" s="345"/>
      <c r="I13" s="212">
        <v>10</v>
      </c>
      <c r="J13" s="212">
        <v>22</v>
      </c>
      <c r="K13" s="223">
        <f t="shared" ref="K13:K18" si="0">I13*KM_Su</f>
        <v>2.4</v>
      </c>
    </row>
    <row r="14" spans="1:12" x14ac:dyDescent="0.3">
      <c r="A14" s="212">
        <v>20</v>
      </c>
      <c r="B14" s="212">
        <v>2</v>
      </c>
      <c r="C14" s="213"/>
      <c r="E14" s="345"/>
      <c r="F14" s="345"/>
      <c r="G14" s="345"/>
      <c r="I14" s="212">
        <v>20</v>
      </c>
      <c r="J14" s="212">
        <v>2</v>
      </c>
      <c r="K14" s="223">
        <f t="shared" si="0"/>
        <v>4.8</v>
      </c>
    </row>
    <row r="15" spans="1:12" x14ac:dyDescent="0.3">
      <c r="A15" s="212">
        <v>7</v>
      </c>
      <c r="B15" s="212">
        <v>3</v>
      </c>
      <c r="C15" s="213"/>
      <c r="E15" s="345"/>
      <c r="F15" s="345"/>
      <c r="G15" s="345"/>
      <c r="I15" s="212">
        <v>7</v>
      </c>
      <c r="J15" s="212">
        <v>3</v>
      </c>
      <c r="K15" s="223">
        <f t="shared" si="0"/>
        <v>1.68</v>
      </c>
    </row>
    <row r="16" spans="1:12" x14ac:dyDescent="0.3">
      <c r="A16" s="212">
        <v>3.5</v>
      </c>
      <c r="B16" s="212">
        <v>3.5</v>
      </c>
      <c r="C16" s="213"/>
      <c r="E16" s="345"/>
      <c r="F16" s="345"/>
      <c r="G16" s="345"/>
      <c r="I16" s="212">
        <v>3.5</v>
      </c>
      <c r="J16" s="212">
        <v>3.5</v>
      </c>
      <c r="K16" s="223">
        <f t="shared" si="0"/>
        <v>0.84</v>
      </c>
    </row>
    <row r="17" spans="1:11" x14ac:dyDescent="0.3">
      <c r="A17" s="212">
        <v>4</v>
      </c>
      <c r="B17" s="212">
        <v>1</v>
      </c>
      <c r="C17" s="213"/>
      <c r="I17" s="212">
        <v>4</v>
      </c>
      <c r="J17" s="212">
        <v>1</v>
      </c>
      <c r="K17" s="223">
        <f t="shared" si="0"/>
        <v>0.96</v>
      </c>
    </row>
    <row r="18" spans="1:11" x14ac:dyDescent="0.3">
      <c r="A18" s="212">
        <v>5</v>
      </c>
      <c r="B18" s="212">
        <v>6</v>
      </c>
      <c r="C18" s="213"/>
      <c r="I18" s="212">
        <v>5</v>
      </c>
      <c r="J18" s="212">
        <v>6</v>
      </c>
      <c r="K18" s="223">
        <f t="shared" si="0"/>
        <v>1.2</v>
      </c>
    </row>
    <row r="21" spans="1:11" x14ac:dyDescent="0.3">
      <c r="A21" s="224" t="s">
        <v>3712</v>
      </c>
      <c r="B21" s="224"/>
      <c r="C21" s="224"/>
      <c r="D21" s="224"/>
      <c r="E21" s="224"/>
      <c r="F21" s="224"/>
      <c r="G21" s="224"/>
    </row>
    <row r="23" spans="1:11" ht="57.6" customHeight="1" x14ac:dyDescent="0.3">
      <c r="D23" s="343" t="s">
        <v>3713</v>
      </c>
      <c r="E23" s="343"/>
      <c r="F23" s="343"/>
      <c r="G23" s="343"/>
    </row>
  </sheetData>
  <mergeCells count="4">
    <mergeCell ref="D23:G23"/>
    <mergeCell ref="D1:J3"/>
    <mergeCell ref="G4:L9"/>
    <mergeCell ref="E13:G16"/>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10"/>
  <dimension ref="A1:I26"/>
  <sheetViews>
    <sheetView zoomScale="140" zoomScaleNormal="140" workbookViewId="0">
      <selection sqref="A1:A2"/>
    </sheetView>
  </sheetViews>
  <sheetFormatPr defaultColWidth="9.21875" defaultRowHeight="15.6" x14ac:dyDescent="0.3"/>
  <cols>
    <col min="1" max="1" width="12.77734375" style="32" bestFit="1" customWidth="1"/>
    <col min="2" max="2" width="18.44140625" style="32" customWidth="1"/>
    <col min="3" max="3" width="16.44140625" style="32" bestFit="1" customWidth="1"/>
    <col min="4" max="4" width="11.21875" style="32" bestFit="1" customWidth="1"/>
    <col min="5" max="5" width="12.77734375" style="32" bestFit="1" customWidth="1"/>
    <col min="6" max="6" width="14.5546875" style="32" bestFit="1" customWidth="1"/>
    <col min="7" max="7" width="18.77734375" style="32" customWidth="1"/>
    <col min="8" max="9" width="12.77734375" style="32" bestFit="1" customWidth="1"/>
    <col min="10" max="1025" width="8.77734375" style="32" customWidth="1"/>
    <col min="1026" max="16384" width="9.21875" style="32"/>
  </cols>
  <sheetData>
    <row r="1" spans="1:9" ht="46.8" x14ac:dyDescent="0.3">
      <c r="A1" s="341" t="s">
        <v>85</v>
      </c>
      <c r="B1" s="84" t="s">
        <v>86</v>
      </c>
      <c r="C1" s="67" t="s">
        <v>87</v>
      </c>
      <c r="D1" s="67" t="s">
        <v>88</v>
      </c>
      <c r="E1" s="341" t="s">
        <v>89</v>
      </c>
      <c r="F1" s="67" t="s">
        <v>90</v>
      </c>
      <c r="G1" s="84" t="s">
        <v>91</v>
      </c>
      <c r="H1" s="346" t="s">
        <v>92</v>
      </c>
      <c r="I1" s="346" t="s">
        <v>93</v>
      </c>
    </row>
    <row r="2" spans="1:9" x14ac:dyDescent="0.3">
      <c r="A2" s="341"/>
      <c r="B2" s="85">
        <v>1.6E-2</v>
      </c>
      <c r="C2" s="86">
        <v>0.02</v>
      </c>
      <c r="D2" s="86">
        <v>0.22</v>
      </c>
      <c r="E2" s="341"/>
      <c r="F2" s="86">
        <v>0.33</v>
      </c>
      <c r="G2" s="87">
        <v>8.0000000000000002E-3</v>
      </c>
      <c r="H2" s="346"/>
      <c r="I2" s="346"/>
    </row>
    <row r="3" spans="1:9" x14ac:dyDescent="0.3">
      <c r="A3" s="68">
        <v>886</v>
      </c>
      <c r="B3" s="92"/>
      <c r="C3" s="92"/>
      <c r="D3" s="92"/>
      <c r="E3" s="92"/>
      <c r="F3" s="92"/>
      <c r="G3" s="92"/>
      <c r="H3" s="92"/>
      <c r="I3" s="92"/>
    </row>
    <row r="4" spans="1:9" x14ac:dyDescent="0.3">
      <c r="A4" s="68">
        <v>886</v>
      </c>
      <c r="B4" s="92"/>
      <c r="C4" s="92"/>
      <c r="D4" s="92"/>
      <c r="E4" s="92"/>
      <c r="F4" s="92"/>
      <c r="G4" s="92"/>
      <c r="H4" s="92"/>
      <c r="I4" s="92"/>
    </row>
    <row r="5" spans="1:9" x14ac:dyDescent="0.3">
      <c r="A5" s="68">
        <v>1828</v>
      </c>
      <c r="B5" s="92"/>
      <c r="C5" s="92"/>
      <c r="D5" s="92"/>
      <c r="E5" s="92"/>
      <c r="F5" s="92"/>
      <c r="G5" s="92"/>
      <c r="H5" s="92"/>
      <c r="I5" s="92"/>
    </row>
    <row r="6" spans="1:9" x14ac:dyDescent="0.3">
      <c r="A6" s="347" t="s">
        <v>1535</v>
      </c>
      <c r="B6" s="348"/>
      <c r="C6" s="349"/>
      <c r="D6" s="92"/>
      <c r="E6" s="350"/>
      <c r="F6" s="351"/>
      <c r="G6" s="351"/>
      <c r="H6" s="351"/>
      <c r="I6" s="352"/>
    </row>
    <row r="7" spans="1:9" x14ac:dyDescent="0.3">
      <c r="A7" s="68">
        <v>2500</v>
      </c>
      <c r="B7" s="88"/>
      <c r="C7" s="88"/>
      <c r="D7" s="88"/>
      <c r="E7" s="88"/>
      <c r="F7" s="88"/>
      <c r="G7" s="88"/>
      <c r="H7" s="88"/>
      <c r="I7" s="88"/>
    </row>
    <row r="9" spans="1:9" x14ac:dyDescent="0.3">
      <c r="A9" s="32" t="s">
        <v>1536</v>
      </c>
    </row>
    <row r="10" spans="1:9" x14ac:dyDescent="0.3">
      <c r="A10" s="32" t="s">
        <v>1537</v>
      </c>
    </row>
    <row r="11" spans="1:9" x14ac:dyDescent="0.3">
      <c r="A11" s="32" t="s">
        <v>1538</v>
      </c>
    </row>
    <row r="12" spans="1:9" x14ac:dyDescent="0.3">
      <c r="A12" s="32" t="s">
        <v>1539</v>
      </c>
    </row>
    <row r="13" spans="1:9" x14ac:dyDescent="0.3">
      <c r="A13" s="32" t="s">
        <v>1540</v>
      </c>
    </row>
    <row r="14" spans="1:9" x14ac:dyDescent="0.3">
      <c r="A14" s="32" t="s">
        <v>1541</v>
      </c>
    </row>
    <row r="15" spans="1:9" x14ac:dyDescent="0.3">
      <c r="A15" s="32" t="s">
        <v>1542</v>
      </c>
    </row>
    <row r="16" spans="1:9" x14ac:dyDescent="0.3">
      <c r="A16" s="32" t="s">
        <v>1581</v>
      </c>
    </row>
    <row r="17" spans="1:9" x14ac:dyDescent="0.3">
      <c r="A17" s="32" t="s">
        <v>1543</v>
      </c>
    </row>
    <row r="18" spans="1:9" x14ac:dyDescent="0.3">
      <c r="A18" s="9" t="s">
        <v>1566</v>
      </c>
    </row>
    <row r="20" spans="1:9" ht="46.8" x14ac:dyDescent="0.3">
      <c r="A20" s="341" t="s">
        <v>85</v>
      </c>
      <c r="B20" s="84" t="s">
        <v>86</v>
      </c>
      <c r="C20" s="67" t="s">
        <v>87</v>
      </c>
      <c r="D20" s="67" t="s">
        <v>88</v>
      </c>
      <c r="E20" s="341" t="s">
        <v>89</v>
      </c>
      <c r="F20" s="67" t="s">
        <v>90</v>
      </c>
      <c r="G20" s="84" t="s">
        <v>91</v>
      </c>
      <c r="H20" s="346" t="s">
        <v>92</v>
      </c>
      <c r="I20" s="346" t="s">
        <v>93</v>
      </c>
    </row>
    <row r="21" spans="1:9" x14ac:dyDescent="0.3">
      <c r="A21" s="341"/>
      <c r="B21" s="85">
        <f>B2</f>
        <v>1.6E-2</v>
      </c>
      <c r="C21" s="85">
        <f t="shared" ref="C21:D21" si="0">C2</f>
        <v>0.02</v>
      </c>
      <c r="D21" s="85">
        <f t="shared" si="0"/>
        <v>0.22</v>
      </c>
      <c r="E21" s="341"/>
      <c r="F21" s="86">
        <f>F2</f>
        <v>0.33</v>
      </c>
      <c r="G21" s="85">
        <f>G2</f>
        <v>8.0000000000000002E-3</v>
      </c>
      <c r="H21" s="346"/>
      <c r="I21" s="346"/>
    </row>
    <row r="22" spans="1:9" x14ac:dyDescent="0.3">
      <c r="A22" s="68">
        <f>A3</f>
        <v>886</v>
      </c>
      <c r="B22" s="35">
        <f>A22*$B$2</f>
        <v>14.176</v>
      </c>
      <c r="C22" s="35">
        <f>A22*$C$2</f>
        <v>17.72</v>
      </c>
      <c r="D22" s="35">
        <f>(A22-B22-C22)*$D$2</f>
        <v>187.90287999999998</v>
      </c>
      <c r="E22" s="35">
        <f>A22-B22-C22-D22</f>
        <v>666.20111999999995</v>
      </c>
      <c r="F22" s="35">
        <f>A22*$F$2</f>
        <v>292.38</v>
      </c>
      <c r="G22" s="35">
        <f>A22*$G$2</f>
        <v>7.0880000000000001</v>
      </c>
      <c r="H22" s="35">
        <f>B22+C22+D22+F22+G22</f>
        <v>519.2668799999999</v>
      </c>
      <c r="I22" s="35">
        <f>H22+E22</f>
        <v>1185.4679999999998</v>
      </c>
    </row>
    <row r="23" spans="1:9" x14ac:dyDescent="0.3">
      <c r="A23" s="68">
        <f t="shared" ref="A23:A26" si="1">A4</f>
        <v>886</v>
      </c>
      <c r="B23" s="35">
        <f>A23*$B$2</f>
        <v>14.176</v>
      </c>
      <c r="C23" s="35">
        <f>A23*$C$2</f>
        <v>17.72</v>
      </c>
      <c r="D23" s="35">
        <f>(A23-B23-C23-654)*D21</f>
        <v>44.022879999999986</v>
      </c>
      <c r="E23" s="35">
        <f>A23-B23-C23-D23</f>
        <v>810.08111999999994</v>
      </c>
      <c r="F23" s="35">
        <f>A23*$F$2</f>
        <v>292.38</v>
      </c>
      <c r="G23" s="35">
        <f>A23*$G$2</f>
        <v>7.0880000000000001</v>
      </c>
      <c r="H23" s="35">
        <f>B23+C23+D23+F23+G23</f>
        <v>375.38688000000002</v>
      </c>
      <c r="I23" s="35">
        <f>H23+E23</f>
        <v>1185.4679999999998</v>
      </c>
    </row>
    <row r="24" spans="1:9" x14ac:dyDescent="0.3">
      <c r="A24" s="68">
        <f t="shared" si="1"/>
        <v>1828</v>
      </c>
      <c r="B24" s="35">
        <f>A24*$B$2</f>
        <v>29.248000000000001</v>
      </c>
      <c r="C24" s="35">
        <f>A24*$C$2</f>
        <v>36.56</v>
      </c>
      <c r="D24" s="35">
        <f>(A24-B24-C24-D25)*D21</f>
        <v>344.19850666666667</v>
      </c>
      <c r="E24" s="35">
        <f>A24-B24-C24-D24</f>
        <v>1417.9934933333334</v>
      </c>
      <c r="F24" s="35">
        <f>A24*$F$2</f>
        <v>603.24</v>
      </c>
      <c r="G24" s="35">
        <f>A24*$G$2</f>
        <v>14.624000000000001</v>
      </c>
      <c r="H24" s="35">
        <f>B24+C24+D24+F24+G24</f>
        <v>1027.8705066666666</v>
      </c>
      <c r="I24" s="35">
        <f>H24+E24</f>
        <v>2445.864</v>
      </c>
    </row>
    <row r="25" spans="1:9" x14ac:dyDescent="0.3">
      <c r="A25" s="68"/>
      <c r="B25" s="35"/>
      <c r="C25" s="35"/>
      <c r="D25" s="35">
        <f>654-654/900*(A24-1200)</f>
        <v>197.65333333333331</v>
      </c>
      <c r="E25" s="35"/>
      <c r="F25" s="35"/>
      <c r="G25" s="35"/>
      <c r="H25" s="35"/>
      <c r="I25" s="35"/>
    </row>
    <row r="26" spans="1:9" x14ac:dyDescent="0.3">
      <c r="A26" s="68">
        <f t="shared" si="1"/>
        <v>2500</v>
      </c>
      <c r="B26" s="35">
        <f>A26*B21</f>
        <v>40</v>
      </c>
      <c r="C26" s="35">
        <f>A26*C21</f>
        <v>50</v>
      </c>
      <c r="D26" s="35">
        <f>(A26-B26-C26)*D21</f>
        <v>530.20000000000005</v>
      </c>
      <c r="E26" s="35">
        <f>A26-B26-C26-D26</f>
        <v>1879.8</v>
      </c>
      <c r="F26" s="35">
        <f>A26*F21</f>
        <v>825</v>
      </c>
      <c r="G26" s="35">
        <f>A26*G21</f>
        <v>20</v>
      </c>
      <c r="H26" s="35">
        <f>B26+C26+D26+F26+G26</f>
        <v>1465.2</v>
      </c>
      <c r="I26" s="35">
        <f>H26+E26</f>
        <v>3345</v>
      </c>
    </row>
  </sheetData>
  <mergeCells count="10">
    <mergeCell ref="A1:A2"/>
    <mergeCell ref="E1:E2"/>
    <mergeCell ref="H1:H2"/>
    <mergeCell ref="I1:I2"/>
    <mergeCell ref="A20:A21"/>
    <mergeCell ref="E20:E21"/>
    <mergeCell ref="H20:H21"/>
    <mergeCell ref="I20:I21"/>
    <mergeCell ref="A6:C6"/>
    <mergeCell ref="E6:I6"/>
  </mergeCells>
  <pageMargins left="0.7" right="0.7" top="0.75" bottom="0.75" header="0.51180555555555496" footer="0.51180555555555496"/>
  <pageSetup paperSize="9" firstPageNumber="0"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753A9-6CF1-4CC4-AC74-599D999A350A}">
  <sheetPr codeName="Leht64"/>
  <dimension ref="A1:D13"/>
  <sheetViews>
    <sheetView zoomScale="140" zoomScaleNormal="140" workbookViewId="0"/>
  </sheetViews>
  <sheetFormatPr defaultColWidth="8.88671875" defaultRowHeight="15.6" x14ac:dyDescent="0.3"/>
  <cols>
    <col min="1" max="1" width="11.77734375" style="32" bestFit="1" customWidth="1"/>
    <col min="2" max="2" width="62.5546875" style="32" customWidth="1"/>
    <col min="3" max="3" width="57.109375" style="32" customWidth="1"/>
    <col min="4" max="4" width="70.44140625" style="32" customWidth="1"/>
    <col min="5" max="16384" width="8.88671875" style="32"/>
  </cols>
  <sheetData>
    <row r="1" spans="1:4" s="63" customFormat="1" x14ac:dyDescent="0.3">
      <c r="A1" s="62" t="s">
        <v>3608</v>
      </c>
      <c r="B1" s="62" t="s">
        <v>3607</v>
      </c>
      <c r="C1" s="62" t="s">
        <v>3609</v>
      </c>
      <c r="D1" s="63" t="s">
        <v>3610</v>
      </c>
    </row>
    <row r="2" spans="1:4" ht="31.2" x14ac:dyDescent="0.3">
      <c r="A2" s="353" t="s">
        <v>3601</v>
      </c>
      <c r="B2" s="104" t="s">
        <v>3602</v>
      </c>
      <c r="C2" s="206"/>
      <c r="D2" s="206"/>
    </row>
    <row r="3" spans="1:4" ht="31.2" x14ac:dyDescent="0.3">
      <c r="A3" s="354"/>
      <c r="B3" s="104" t="s">
        <v>3603</v>
      </c>
      <c r="C3" s="206"/>
      <c r="D3" s="206"/>
    </row>
    <row r="4" spans="1:4" ht="46.8" customHeight="1" x14ac:dyDescent="0.3">
      <c r="A4" s="353" t="s">
        <v>3604</v>
      </c>
      <c r="B4" s="104" t="s">
        <v>3606</v>
      </c>
      <c r="C4" s="206"/>
      <c r="D4" s="206"/>
    </row>
    <row r="5" spans="1:4" ht="62.4" x14ac:dyDescent="0.3">
      <c r="A5" s="354"/>
      <c r="B5" s="104" t="s">
        <v>3605</v>
      </c>
      <c r="C5" s="206"/>
      <c r="D5" s="206"/>
    </row>
    <row r="9" spans="1:4" x14ac:dyDescent="0.3">
      <c r="A9" s="62" t="s">
        <v>3608</v>
      </c>
      <c r="B9" s="62" t="s">
        <v>3607</v>
      </c>
      <c r="C9" s="62" t="s">
        <v>3609</v>
      </c>
      <c r="D9" s="62" t="s">
        <v>3610</v>
      </c>
    </row>
    <row r="10" spans="1:4" ht="31.2" x14ac:dyDescent="0.3">
      <c r="A10" s="353" t="s">
        <v>3601</v>
      </c>
      <c r="B10" s="104" t="s">
        <v>3602</v>
      </c>
      <c r="C10" s="297" t="str">
        <f>_xlfn.TRANSLATE(B10,"et","en")</f>
        <v>You can use the SUMIF function to sum the values in a range that meet the criteria that you specify.</v>
      </c>
      <c r="D10" s="297" t="str">
        <f>_xlfn.TRANSLATE(B10,_xlfn.DETECTLANGUAGE(B10),"en")</f>
        <v>You can use the SUMIF function to sum the values in a range that meet the criteria that you specify.</v>
      </c>
    </row>
    <row r="11" spans="1:4" ht="31.2" x14ac:dyDescent="0.3">
      <c r="A11" s="354"/>
      <c r="B11" s="104" t="s">
        <v>3603</v>
      </c>
      <c r="C11" s="297" t="str">
        <f>_xlfn.TRANSLATE(B11,"et","en")</f>
        <v>You use the SUMIF function to sum the values in a range that meet criteria that you specify.</v>
      </c>
      <c r="D11" s="297" t="str">
        <f>_xlfn.TRANSLATE(B11,_xlfn.DETECTLANGUAGE(B11),"et")</f>
        <v>Sa kasutad SUMIF-funktsiooni, et summeerida väärtused vahemikus, mis vastab sinu määratud kriteeriumidele.</v>
      </c>
    </row>
    <row r="12" spans="1:4" ht="62.4" x14ac:dyDescent="0.3">
      <c r="A12" s="353" t="s">
        <v>3604</v>
      </c>
      <c r="B12" s="104" t="s">
        <v>3606</v>
      </c>
      <c r="C12" s="297" t="str">
        <f>_xlfn.TRANSLATE(B12,"et","en")</f>
        <v>The COUNT function counts the number of cells that contain a number and the numbers in the list of arguments. Use the COUNT function to find the number of entries in a number field that is in a range of numbers or in an array.</v>
      </c>
      <c r="D12" s="297" t="str">
        <f>_xlfn.TRANSLATE(B12,_xlfn.DETECTLANGUAGE(B12),"en")</f>
        <v>The COUNT function counts the number of cells that contain a number and the numbers in the list of arguments. Use the COUNT function to find the number of entries in a number field that is in a range of numbers or in an array.</v>
      </c>
    </row>
    <row r="13" spans="1:4" ht="62.4" x14ac:dyDescent="0.3">
      <c r="A13" s="354"/>
      <c r="B13" s="104" t="s">
        <v>3605</v>
      </c>
      <c r="C13" s="297" t="str">
        <f>_xlfn.TRANSLATE(B13,"en","et")</f>
        <v>COUNT-funktsioon loendab numbreid sisaldavate lahtrite arvu ning arve argumentide nimekirjas. Kasuta COUNT-funktsiooni, et saada arvuvälja kirjete arv, mis asub arvude vahemikus või massiivis.</v>
      </c>
      <c r="D13" s="297" t="str">
        <f>_xlfn.TRANSLATE(B13,_xlfn.DETECTLANGUAGE(B13),"et")</f>
        <v>COUNT-funktsioon loendab numbreid sisaldavate lahtrite arvu ning arve argumentide nimekirjas. Kasuta COUNT-funktsiooni, et saada arvuvälja kirjete arv, mis asub arvude vahemikus või massiivis.</v>
      </c>
    </row>
  </sheetData>
  <mergeCells count="4">
    <mergeCell ref="A2:A3"/>
    <mergeCell ref="A4:A5"/>
    <mergeCell ref="A10:A11"/>
    <mergeCell ref="A12:A13"/>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2"/>
  <dimension ref="A1:G27"/>
  <sheetViews>
    <sheetView zoomScale="140" zoomScaleNormal="140" workbookViewId="0"/>
  </sheetViews>
  <sheetFormatPr defaultColWidth="8.88671875" defaultRowHeight="15.6" x14ac:dyDescent="0.3"/>
  <cols>
    <col min="1" max="1" width="42.44140625" style="32" customWidth="1"/>
    <col min="2" max="2" width="22.109375" style="32" customWidth="1"/>
    <col min="3" max="3" width="20.33203125" style="32" customWidth="1"/>
    <col min="4" max="4" width="16.77734375" style="32" bestFit="1" customWidth="1"/>
    <col min="5" max="5" width="11.77734375" style="32" customWidth="1"/>
    <col min="6" max="1003" width="8.77734375" style="32" customWidth="1"/>
    <col min="1004" max="16384" width="8.88671875" style="32"/>
  </cols>
  <sheetData>
    <row r="1" spans="1:7" x14ac:dyDescent="0.3">
      <c r="A1" s="62" t="s">
        <v>1494</v>
      </c>
      <c r="B1" s="62" t="s">
        <v>1495</v>
      </c>
      <c r="C1" s="62" t="s">
        <v>16</v>
      </c>
      <c r="D1" s="5" t="s">
        <v>1573</v>
      </c>
    </row>
    <row r="2" spans="1:7" ht="14.55" customHeight="1" x14ac:dyDescent="0.3">
      <c r="A2" s="31" t="s">
        <v>170</v>
      </c>
      <c r="B2" s="103" t="s">
        <v>1496</v>
      </c>
      <c r="C2" s="33">
        <f ca="1">TODAY()</f>
        <v>44667</v>
      </c>
      <c r="D2" s="244"/>
    </row>
    <row r="3" spans="1:7" x14ac:dyDescent="0.3">
      <c r="A3" s="104" t="s">
        <v>1498</v>
      </c>
      <c r="B3" s="103" t="s">
        <v>1497</v>
      </c>
      <c r="C3" s="105">
        <f ca="1">NOW()</f>
        <v>44667.366514814814</v>
      </c>
      <c r="D3" s="298"/>
    </row>
    <row r="4" spans="1:7" x14ac:dyDescent="0.3">
      <c r="A4" s="355" t="s">
        <v>1499</v>
      </c>
      <c r="B4" s="103" t="s">
        <v>1500</v>
      </c>
      <c r="C4" s="31">
        <f ca="1">YEAR(TODAY())</f>
        <v>2026</v>
      </c>
      <c r="D4" s="88"/>
    </row>
    <row r="5" spans="1:7" x14ac:dyDescent="0.3">
      <c r="A5" s="356"/>
      <c r="B5" s="103" t="s">
        <v>1501</v>
      </c>
      <c r="C5" s="31">
        <f ca="1">YEAR(TODAY())</f>
        <v>2026</v>
      </c>
      <c r="D5" s="88"/>
    </row>
    <row r="6" spans="1:7" x14ac:dyDescent="0.3">
      <c r="A6" s="164" t="s">
        <v>2887</v>
      </c>
      <c r="B6" s="103" t="s">
        <v>2886</v>
      </c>
      <c r="C6" s="31">
        <f>YEAR(E7)</f>
        <v>2013</v>
      </c>
      <c r="D6" s="88"/>
    </row>
    <row r="7" spans="1:7" x14ac:dyDescent="0.3">
      <c r="A7" s="164" t="s">
        <v>2889</v>
      </c>
      <c r="B7" s="103" t="s">
        <v>2888</v>
      </c>
      <c r="C7" s="31">
        <f>MONTH(E7)</f>
        <v>8</v>
      </c>
      <c r="D7" s="88"/>
      <c r="E7" s="33">
        <v>40048</v>
      </c>
    </row>
    <row r="8" spans="1:7" x14ac:dyDescent="0.3">
      <c r="A8" s="164" t="s">
        <v>2891</v>
      </c>
      <c r="B8" s="103" t="s">
        <v>2890</v>
      </c>
      <c r="C8" s="144">
        <f>DAY(E7)</f>
        <v>24</v>
      </c>
      <c r="D8" s="88"/>
    </row>
    <row r="9" spans="1:7" ht="31.2" x14ac:dyDescent="0.3">
      <c r="A9" s="167" t="s">
        <v>2885</v>
      </c>
      <c r="B9" s="103" t="s">
        <v>2884</v>
      </c>
      <c r="C9" s="33">
        <f>DATE(G9,F9,E9)</f>
        <v>37581</v>
      </c>
      <c r="D9" s="244"/>
      <c r="E9" s="31">
        <v>22</v>
      </c>
      <c r="F9" s="31">
        <v>11</v>
      </c>
      <c r="G9" s="31">
        <v>2006</v>
      </c>
    </row>
    <row r="10" spans="1:7" ht="31.2" x14ac:dyDescent="0.3">
      <c r="A10" s="167" t="s">
        <v>3718</v>
      </c>
      <c r="B10" s="103" t="s">
        <v>3611</v>
      </c>
      <c r="C10" s="33" t="str">
        <f>TEXT(E7,"DDDD")</f>
        <v>laupäev</v>
      </c>
      <c r="D10" s="88"/>
    </row>
    <row r="11" spans="1:7" s="153" customFormat="1" ht="31.2" x14ac:dyDescent="0.3">
      <c r="A11" s="104" t="s">
        <v>1506</v>
      </c>
      <c r="B11" s="299" t="s">
        <v>1507</v>
      </c>
      <c r="C11" s="166"/>
      <c r="D11" s="166"/>
    </row>
    <row r="12" spans="1:7" x14ac:dyDescent="0.3">
      <c r="A12" s="31" t="s">
        <v>1503</v>
      </c>
      <c r="B12" s="103" t="s">
        <v>1502</v>
      </c>
    </row>
    <row r="13" spans="1:7" x14ac:dyDescent="0.3">
      <c r="A13" s="31" t="s">
        <v>1504</v>
      </c>
      <c r="B13" s="103" t="s">
        <v>1505</v>
      </c>
    </row>
    <row r="14" spans="1:7" ht="31.2" x14ac:dyDescent="0.3">
      <c r="A14" s="104" t="s">
        <v>1508</v>
      </c>
      <c r="B14" s="103" t="s">
        <v>1510</v>
      </c>
    </row>
    <row r="15" spans="1:7" ht="31.2" x14ac:dyDescent="0.3">
      <c r="A15" s="104" t="s">
        <v>1509</v>
      </c>
      <c r="B15" s="103" t="s">
        <v>1511</v>
      </c>
    </row>
    <row r="16" spans="1:7" ht="31.2" x14ac:dyDescent="0.3">
      <c r="A16" s="104" t="s">
        <v>1513</v>
      </c>
      <c r="B16" s="103" t="s">
        <v>1512</v>
      </c>
    </row>
    <row r="17" spans="1:2" ht="31.2" x14ac:dyDescent="0.3">
      <c r="A17" s="104" t="s">
        <v>1514</v>
      </c>
      <c r="B17" s="103" t="s">
        <v>1515</v>
      </c>
    </row>
    <row r="18" spans="1:2" x14ac:dyDescent="0.3">
      <c r="A18" s="104" t="s">
        <v>2877</v>
      </c>
      <c r="B18" s="103" t="s">
        <v>2876</v>
      </c>
    </row>
    <row r="19" spans="1:2" ht="31.2" x14ac:dyDescent="0.3">
      <c r="A19" s="104" t="s">
        <v>1516</v>
      </c>
      <c r="B19" s="103" t="s">
        <v>1561</v>
      </c>
    </row>
    <row r="20" spans="1:2" ht="31.2" x14ac:dyDescent="0.3">
      <c r="A20" s="31" t="s">
        <v>1517</v>
      </c>
      <c r="B20" s="299" t="s">
        <v>1518</v>
      </c>
    </row>
    <row r="21" spans="1:2" x14ac:dyDescent="0.3">
      <c r="A21" s="31" t="s">
        <v>2892</v>
      </c>
      <c r="B21" s="103" t="s">
        <v>2872</v>
      </c>
    </row>
    <row r="22" spans="1:2" ht="31.2" x14ac:dyDescent="0.3">
      <c r="A22" s="104" t="s">
        <v>2893</v>
      </c>
      <c r="B22" s="103" t="s">
        <v>2873</v>
      </c>
    </row>
    <row r="23" spans="1:2" ht="31.2" customHeight="1" x14ac:dyDescent="0.3">
      <c r="A23" s="104" t="s">
        <v>2894</v>
      </c>
      <c r="B23" s="103" t="s">
        <v>2874</v>
      </c>
    </row>
    <row r="24" spans="1:2" ht="31.2" x14ac:dyDescent="0.3">
      <c r="A24" s="104" t="s">
        <v>2895</v>
      </c>
      <c r="B24" s="103" t="s">
        <v>2875</v>
      </c>
    </row>
    <row r="25" spans="1:2" x14ac:dyDescent="0.3">
      <c r="A25" s="31" t="s">
        <v>2883</v>
      </c>
      <c r="B25" s="103" t="s">
        <v>2878</v>
      </c>
    </row>
    <row r="26" spans="1:2" x14ac:dyDescent="0.3">
      <c r="A26" s="31" t="s">
        <v>2881</v>
      </c>
      <c r="B26" s="103" t="s">
        <v>2879</v>
      </c>
    </row>
    <row r="27" spans="1:2" x14ac:dyDescent="0.3">
      <c r="A27" s="31" t="s">
        <v>2882</v>
      </c>
      <c r="B27" s="168" t="s">
        <v>2880</v>
      </c>
    </row>
  </sheetData>
  <mergeCells count="1">
    <mergeCell ref="A4:A5"/>
  </mergeCells>
  <pageMargins left="0.7" right="0.7" top="0.75" bottom="0.75" header="0.51180555555555496" footer="0.51180555555555496"/>
  <pageSetup paperSize="9" firstPageNumber="0" orientation="portrait"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B60B6-6A54-4486-8483-3169C46500B5}">
  <sheetPr codeName="Leht66"/>
  <dimension ref="A1:G13"/>
  <sheetViews>
    <sheetView zoomScale="140" zoomScaleNormal="140" workbookViewId="0">
      <selection sqref="A1:G2"/>
    </sheetView>
  </sheetViews>
  <sheetFormatPr defaultColWidth="8.88671875" defaultRowHeight="15.6" x14ac:dyDescent="0.3"/>
  <cols>
    <col min="1" max="1" width="8.88671875" style="32"/>
    <col min="2" max="2" width="29.109375" style="32" customWidth="1"/>
    <col min="3" max="3" width="12" style="32" bestFit="1" customWidth="1"/>
    <col min="4" max="16384" width="8.88671875" style="32"/>
  </cols>
  <sheetData>
    <row r="1" spans="1:7" x14ac:dyDescent="0.3">
      <c r="A1" s="329" t="s">
        <v>3726</v>
      </c>
      <c r="B1" s="329"/>
      <c r="C1" s="329"/>
      <c r="D1" s="329"/>
      <c r="E1" s="329"/>
      <c r="F1" s="329"/>
      <c r="G1" s="329"/>
    </row>
    <row r="2" spans="1:7" x14ac:dyDescent="0.3">
      <c r="A2" s="329"/>
      <c r="B2" s="329"/>
      <c r="C2" s="329"/>
      <c r="D2" s="329"/>
      <c r="E2" s="329"/>
      <c r="F2" s="329"/>
      <c r="G2" s="329"/>
    </row>
    <row r="4" spans="1:7" x14ac:dyDescent="0.3">
      <c r="C4" s="300">
        <v>1250.05</v>
      </c>
    </row>
    <row r="5" spans="1:7" s="63" customFormat="1" x14ac:dyDescent="0.3">
      <c r="A5" s="301" t="s">
        <v>3727</v>
      </c>
      <c r="B5" s="301" t="s">
        <v>3728</v>
      </c>
    </row>
    <row r="6" spans="1:7" x14ac:dyDescent="0.3">
      <c r="A6" s="32" t="s">
        <v>3729</v>
      </c>
      <c r="B6" s="32" t="str">
        <f>"Arve summa on "&amp;TEXT(C4,"# ###0,00 €")</f>
        <v>Arve summa on 1 250,05 €</v>
      </c>
    </row>
    <row r="7" spans="1:7" x14ac:dyDescent="0.3">
      <c r="B7" s="32" t="str">
        <f>"Arve summa on "&amp;TEXT(C4,"# ###0,00")&amp;" eurot"</f>
        <v>Arve summa on 1 250,05 eurot</v>
      </c>
    </row>
    <row r="9" spans="1:7" x14ac:dyDescent="0.3">
      <c r="A9" s="329" t="s">
        <v>3730</v>
      </c>
      <c r="B9" s="329"/>
      <c r="C9" s="329"/>
      <c r="D9" s="329"/>
      <c r="E9" s="329"/>
      <c r="F9" s="329"/>
      <c r="G9" s="329"/>
    </row>
    <row r="10" spans="1:7" x14ac:dyDescent="0.3">
      <c r="A10" s="329"/>
      <c r="B10" s="329"/>
      <c r="C10" s="329"/>
      <c r="D10" s="329"/>
      <c r="E10" s="329"/>
      <c r="F10" s="329"/>
      <c r="G10" s="329"/>
    </row>
    <row r="11" spans="1:7" x14ac:dyDescent="0.3">
      <c r="A11" s="329"/>
      <c r="B11" s="329"/>
      <c r="C11" s="329"/>
      <c r="D11" s="329"/>
      <c r="E11" s="329"/>
      <c r="F11" s="329"/>
      <c r="G11" s="329"/>
    </row>
    <row r="13" spans="1:7" x14ac:dyDescent="0.3">
      <c r="A13" s="357" t="s">
        <v>3731</v>
      </c>
      <c r="B13" s="357"/>
      <c r="C13" s="357"/>
      <c r="D13" s="357"/>
      <c r="E13" s="357"/>
      <c r="F13" s="357"/>
      <c r="G13" s="357"/>
    </row>
  </sheetData>
  <mergeCells count="3">
    <mergeCell ref="A1:G2"/>
    <mergeCell ref="A9:G11"/>
    <mergeCell ref="A13:G13"/>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FE151-6272-49E7-BB2F-12C40B308D9E}">
  <sheetPr codeName="Leht12"/>
  <dimension ref="A1:M16"/>
  <sheetViews>
    <sheetView zoomScale="140" zoomScaleNormal="140" workbookViewId="0"/>
  </sheetViews>
  <sheetFormatPr defaultColWidth="8.88671875" defaultRowHeight="15.6" x14ac:dyDescent="0.3"/>
  <cols>
    <col min="1" max="1" width="4.88671875" style="32" customWidth="1"/>
    <col min="2" max="2" width="7.33203125" style="32" bestFit="1" customWidth="1"/>
    <col min="3" max="3" width="11.77734375" style="32" customWidth="1"/>
    <col min="4" max="9" width="9.77734375" style="32" customWidth="1"/>
    <col min="10" max="10" width="9.21875" style="32" customWidth="1"/>
    <col min="11" max="11" width="9.6640625" style="32" customWidth="1"/>
    <col min="12" max="12" width="10.88671875" style="32" customWidth="1"/>
    <col min="13" max="13" width="9.88671875" style="32" customWidth="1"/>
    <col min="14" max="16384" width="8.88671875" style="32"/>
  </cols>
  <sheetData>
    <row r="1" spans="1:13" ht="62.4" customHeight="1" x14ac:dyDescent="0.3">
      <c r="A1" s="115" t="s">
        <v>49</v>
      </c>
      <c r="B1" s="62" t="s">
        <v>50</v>
      </c>
      <c r="C1" s="115" t="s">
        <v>1582</v>
      </c>
      <c r="D1" s="81">
        <f ca="1">TODAY()-10</f>
        <v>44657</v>
      </c>
      <c r="E1" s="81">
        <f ca="1">TODAY()-9</f>
        <v>44658</v>
      </c>
      <c r="F1" s="81">
        <f ca="1">TODAY()-8</f>
        <v>44659</v>
      </c>
      <c r="G1" s="81">
        <f ca="1">TODAY()-7</f>
        <v>44660</v>
      </c>
      <c r="H1" s="81">
        <f ca="1">TODAY()-6</f>
        <v>44661</v>
      </c>
      <c r="I1" s="82" t="s">
        <v>51</v>
      </c>
      <c r="J1" s="82" t="s">
        <v>52</v>
      </c>
      <c r="K1" s="82" t="s">
        <v>53</v>
      </c>
      <c r="L1" s="82" t="s">
        <v>3880</v>
      </c>
      <c r="M1" s="82" t="s">
        <v>54</v>
      </c>
    </row>
    <row r="2" spans="1:13" x14ac:dyDescent="0.3">
      <c r="A2" s="31">
        <v>1</v>
      </c>
      <c r="B2" s="83" t="s">
        <v>55</v>
      </c>
      <c r="C2" s="31" t="s">
        <v>56</v>
      </c>
      <c r="D2" s="31">
        <v>6</v>
      </c>
      <c r="E2" s="31">
        <v>5</v>
      </c>
      <c r="F2" s="31">
        <v>6</v>
      </c>
      <c r="G2" s="31">
        <v>6</v>
      </c>
      <c r="H2" s="31">
        <v>4</v>
      </c>
      <c r="I2" s="80"/>
      <c r="J2" s="80"/>
      <c r="K2" s="80"/>
      <c r="L2" s="80"/>
      <c r="M2" s="80"/>
    </row>
    <row r="3" spans="1:13" x14ac:dyDescent="0.3">
      <c r="A3" s="31">
        <v>2</v>
      </c>
      <c r="B3" s="83" t="s">
        <v>57</v>
      </c>
      <c r="C3" s="31" t="s">
        <v>58</v>
      </c>
      <c r="D3" s="31">
        <v>1</v>
      </c>
      <c r="E3" s="31">
        <v>6</v>
      </c>
      <c r="F3" s="31">
        <v>6</v>
      </c>
      <c r="G3" s="31">
        <v>6</v>
      </c>
      <c r="H3" s="31">
        <v>1</v>
      </c>
      <c r="I3" s="80"/>
      <c r="J3" s="80"/>
      <c r="K3" s="80"/>
      <c r="L3" s="80"/>
      <c r="M3" s="80"/>
    </row>
    <row r="4" spans="1:13" x14ac:dyDescent="0.3">
      <c r="A4" s="31">
        <v>3</v>
      </c>
      <c r="B4" s="83" t="s">
        <v>59</v>
      </c>
      <c r="C4" s="31" t="s">
        <v>60</v>
      </c>
      <c r="D4" s="31">
        <v>6</v>
      </c>
      <c r="E4" s="31" t="s">
        <v>61</v>
      </c>
      <c r="F4" s="31"/>
      <c r="G4" s="31"/>
      <c r="H4" s="31"/>
      <c r="I4" s="80"/>
      <c r="J4" s="80"/>
      <c r="K4" s="80"/>
      <c r="L4" s="80"/>
      <c r="M4" s="80"/>
    </row>
    <row r="5" spans="1:13" x14ac:dyDescent="0.3">
      <c r="A5" s="31">
        <v>4</v>
      </c>
      <c r="B5" s="83" t="s">
        <v>62</v>
      </c>
      <c r="C5" s="31" t="s">
        <v>63</v>
      </c>
      <c r="D5" s="31">
        <v>6</v>
      </c>
      <c r="E5" s="31">
        <v>4</v>
      </c>
      <c r="F5" s="31">
        <v>4</v>
      </c>
      <c r="G5" s="31">
        <v>6</v>
      </c>
      <c r="H5" s="31">
        <v>1</v>
      </c>
      <c r="I5" s="80"/>
      <c r="J5" s="80"/>
      <c r="K5" s="80"/>
      <c r="L5" s="80"/>
      <c r="M5" s="80"/>
    </row>
    <row r="6" spans="1:13" x14ac:dyDescent="0.3">
      <c r="A6" s="31">
        <v>5</v>
      </c>
      <c r="B6" s="83" t="s">
        <v>64</v>
      </c>
      <c r="C6" s="31" t="s">
        <v>65</v>
      </c>
      <c r="D6" s="31"/>
      <c r="E6" s="31">
        <v>6</v>
      </c>
      <c r="F6" s="31" t="s">
        <v>61</v>
      </c>
      <c r="G6" s="31" t="s">
        <v>61</v>
      </c>
      <c r="H6" s="31" t="s">
        <v>61</v>
      </c>
      <c r="I6" s="80"/>
      <c r="J6" s="80"/>
      <c r="K6" s="80"/>
      <c r="L6" s="80"/>
      <c r="M6" s="80"/>
    </row>
    <row r="7" spans="1:13" x14ac:dyDescent="0.3">
      <c r="A7" s="31">
        <v>6</v>
      </c>
      <c r="B7" s="83" t="s">
        <v>66</v>
      </c>
      <c r="C7" s="31" t="s">
        <v>67</v>
      </c>
      <c r="D7" s="31"/>
      <c r="E7" s="31" t="s">
        <v>61</v>
      </c>
      <c r="F7" s="31"/>
      <c r="G7" s="31"/>
      <c r="H7" s="31"/>
      <c r="I7" s="80"/>
      <c r="J7" s="80"/>
      <c r="K7" s="80"/>
      <c r="L7" s="80"/>
      <c r="M7" s="80"/>
    </row>
    <row r="10" spans="1:13" ht="62.4" x14ac:dyDescent="0.3">
      <c r="A10" s="62" t="s">
        <v>49</v>
      </c>
      <c r="B10" s="62" t="s">
        <v>50</v>
      </c>
      <c r="C10" s="115" t="s">
        <v>1582</v>
      </c>
      <c r="D10" s="81">
        <f ca="1">TODAY()-10</f>
        <v>44657</v>
      </c>
      <c r="E10" s="81">
        <f ca="1">TODAY()-9</f>
        <v>44658</v>
      </c>
      <c r="F10" s="81">
        <f ca="1">TODAY()-8</f>
        <v>44659</v>
      </c>
      <c r="G10" s="81">
        <f ca="1">TODAY()-7</f>
        <v>44660</v>
      </c>
      <c r="H10" s="81">
        <f ca="1">TODAY()-6</f>
        <v>44661</v>
      </c>
      <c r="I10" s="82" t="s">
        <v>51</v>
      </c>
      <c r="J10" s="82" t="s">
        <v>52</v>
      </c>
      <c r="K10" s="82" t="s">
        <v>53</v>
      </c>
      <c r="L10" s="82" t="s">
        <v>3880</v>
      </c>
      <c r="M10" s="82" t="s">
        <v>54</v>
      </c>
    </row>
    <row r="11" spans="1:13" x14ac:dyDescent="0.3">
      <c r="A11" s="31">
        <v>1</v>
      </c>
      <c r="B11" s="83" t="s">
        <v>55</v>
      </c>
      <c r="C11" s="31" t="s">
        <v>56</v>
      </c>
      <c r="D11" s="31">
        <f>D2</f>
        <v>6</v>
      </c>
      <c r="E11" s="31">
        <f t="shared" ref="E11:H11" si="0">E2</f>
        <v>5</v>
      </c>
      <c r="F11" s="31">
        <f t="shared" si="0"/>
        <v>6</v>
      </c>
      <c r="G11" s="31">
        <f t="shared" si="0"/>
        <v>6</v>
      </c>
      <c r="H11" s="31">
        <f t="shared" si="0"/>
        <v>4</v>
      </c>
      <c r="I11" s="36">
        <f t="shared" ref="I11:I16" si="1">MIN(D11:H11)</f>
        <v>4</v>
      </c>
      <c r="J11" s="36">
        <f t="shared" ref="J11:J16" si="2">MAX(D11:H11)</f>
        <v>6</v>
      </c>
      <c r="K11" s="36">
        <f t="shared" ref="K11:K16" si="3">COUNT(D11:H11)</f>
        <v>5</v>
      </c>
      <c r="L11" s="36">
        <f t="shared" ref="L11:L16" si="4">COUNTA(D11:H11)</f>
        <v>5</v>
      </c>
      <c r="M11" s="36">
        <f t="shared" ref="M11:M16" si="5">SUM(D11:H11)</f>
        <v>27</v>
      </c>
    </row>
    <row r="12" spans="1:13" x14ac:dyDescent="0.3">
      <c r="A12" s="31">
        <v>2</v>
      </c>
      <c r="B12" s="83" t="s">
        <v>57</v>
      </c>
      <c r="C12" s="31" t="s">
        <v>58</v>
      </c>
      <c r="D12" s="31">
        <f>D3</f>
        <v>1</v>
      </c>
      <c r="E12" s="31">
        <f t="shared" ref="E12:H12" si="6">E3</f>
        <v>6</v>
      </c>
      <c r="F12" s="31">
        <f t="shared" si="6"/>
        <v>6</v>
      </c>
      <c r="G12" s="31">
        <f t="shared" si="6"/>
        <v>6</v>
      </c>
      <c r="H12" s="31">
        <f t="shared" si="6"/>
        <v>1</v>
      </c>
      <c r="I12" s="36">
        <f t="shared" si="1"/>
        <v>1</v>
      </c>
      <c r="J12" s="36">
        <f t="shared" si="2"/>
        <v>6</v>
      </c>
      <c r="K12" s="36">
        <f t="shared" si="3"/>
        <v>5</v>
      </c>
      <c r="L12" s="36">
        <f t="shared" si="4"/>
        <v>5</v>
      </c>
      <c r="M12" s="36">
        <f t="shared" si="5"/>
        <v>20</v>
      </c>
    </row>
    <row r="13" spans="1:13" x14ac:dyDescent="0.3">
      <c r="A13" s="31">
        <v>3</v>
      </c>
      <c r="B13" s="83" t="s">
        <v>59</v>
      </c>
      <c r="C13" s="31" t="s">
        <v>60</v>
      </c>
      <c r="D13" s="31">
        <f t="shared" ref="D13:E13" si="7">D4</f>
        <v>6</v>
      </c>
      <c r="E13" s="31" t="str">
        <f t="shared" si="7"/>
        <v>puudub</v>
      </c>
      <c r="F13" s="31"/>
      <c r="G13" s="31"/>
      <c r="H13" s="31"/>
      <c r="I13" s="36">
        <f t="shared" si="1"/>
        <v>6</v>
      </c>
      <c r="J13" s="36">
        <f t="shared" si="2"/>
        <v>6</v>
      </c>
      <c r="K13" s="36">
        <f t="shared" si="3"/>
        <v>1</v>
      </c>
      <c r="L13" s="36">
        <f t="shared" si="4"/>
        <v>2</v>
      </c>
      <c r="M13" s="36">
        <f t="shared" si="5"/>
        <v>6</v>
      </c>
    </row>
    <row r="14" spans="1:13" x14ac:dyDescent="0.3">
      <c r="A14" s="31">
        <v>4</v>
      </c>
      <c r="B14" s="83" t="s">
        <v>62</v>
      </c>
      <c r="C14" s="31" t="s">
        <v>63</v>
      </c>
      <c r="D14" s="31">
        <f t="shared" ref="D14:H14" si="8">D5</f>
        <v>6</v>
      </c>
      <c r="E14" s="31">
        <f t="shared" si="8"/>
        <v>4</v>
      </c>
      <c r="F14" s="31">
        <f t="shared" si="8"/>
        <v>4</v>
      </c>
      <c r="G14" s="31">
        <f t="shared" si="8"/>
        <v>6</v>
      </c>
      <c r="H14" s="31">
        <f t="shared" si="8"/>
        <v>1</v>
      </c>
      <c r="I14" s="36">
        <f t="shared" si="1"/>
        <v>1</v>
      </c>
      <c r="J14" s="36">
        <f t="shared" si="2"/>
        <v>6</v>
      </c>
      <c r="K14" s="36">
        <f t="shared" si="3"/>
        <v>5</v>
      </c>
      <c r="L14" s="36">
        <f t="shared" si="4"/>
        <v>5</v>
      </c>
      <c r="M14" s="36">
        <f t="shared" si="5"/>
        <v>21</v>
      </c>
    </row>
    <row r="15" spans="1:13" x14ac:dyDescent="0.3">
      <c r="A15" s="31">
        <v>5</v>
      </c>
      <c r="B15" s="83" t="s">
        <v>64</v>
      </c>
      <c r="C15" s="31" t="s">
        <v>65</v>
      </c>
      <c r="D15" s="31"/>
      <c r="E15" s="31">
        <f t="shared" ref="E15:H15" si="9">E6</f>
        <v>6</v>
      </c>
      <c r="F15" s="31" t="str">
        <f t="shared" si="9"/>
        <v>puudub</v>
      </c>
      <c r="G15" s="31" t="str">
        <f t="shared" si="9"/>
        <v>puudub</v>
      </c>
      <c r="H15" s="31" t="str">
        <f t="shared" si="9"/>
        <v>puudub</v>
      </c>
      <c r="I15" s="36">
        <f t="shared" si="1"/>
        <v>6</v>
      </c>
      <c r="J15" s="36">
        <f t="shared" si="2"/>
        <v>6</v>
      </c>
      <c r="K15" s="36">
        <f t="shared" si="3"/>
        <v>1</v>
      </c>
      <c r="L15" s="36">
        <f t="shared" si="4"/>
        <v>4</v>
      </c>
      <c r="M15" s="36">
        <f t="shared" si="5"/>
        <v>6</v>
      </c>
    </row>
    <row r="16" spans="1:13" x14ac:dyDescent="0.3">
      <c r="A16" s="31">
        <v>6</v>
      </c>
      <c r="B16" s="83" t="s">
        <v>66</v>
      </c>
      <c r="C16" s="31" t="s">
        <v>67</v>
      </c>
      <c r="D16" s="31"/>
      <c r="E16" s="31" t="str">
        <f t="shared" ref="E16" si="10">E7</f>
        <v>puudub</v>
      </c>
      <c r="F16" s="31"/>
      <c r="G16" s="31"/>
      <c r="H16" s="31"/>
      <c r="I16" s="36">
        <f t="shared" si="1"/>
        <v>0</v>
      </c>
      <c r="J16" s="36">
        <f t="shared" si="2"/>
        <v>0</v>
      </c>
      <c r="K16" s="36">
        <f t="shared" si="3"/>
        <v>0</v>
      </c>
      <c r="L16" s="36">
        <f t="shared" si="4"/>
        <v>1</v>
      </c>
      <c r="M16" s="36">
        <f t="shared" si="5"/>
        <v>0</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13"/>
  <dimension ref="A1:J21"/>
  <sheetViews>
    <sheetView zoomScale="140" zoomScaleNormal="140" workbookViewId="0">
      <selection sqref="A1:C1"/>
    </sheetView>
  </sheetViews>
  <sheetFormatPr defaultColWidth="9.21875" defaultRowHeight="15.6" x14ac:dyDescent="0.3"/>
  <cols>
    <col min="1" max="6" width="14.21875" style="32" bestFit="1" customWidth="1"/>
    <col min="7" max="7" width="3.77734375" style="32" customWidth="1"/>
    <col min="8" max="8" width="16.44140625" style="32" bestFit="1" customWidth="1"/>
    <col min="9" max="10" width="7.33203125" style="32" customWidth="1"/>
    <col min="11" max="12" width="8.77734375" style="32" customWidth="1"/>
    <col min="13" max="13" width="16.44140625" style="32" bestFit="1" customWidth="1"/>
    <col min="14" max="14" width="6.77734375" style="32" bestFit="1" customWidth="1"/>
    <col min="15" max="15" width="6.5546875" style="32" bestFit="1" customWidth="1"/>
    <col min="16" max="1024" width="8.77734375" style="32" customWidth="1"/>
    <col min="1025" max="16384" width="9.21875" style="32"/>
  </cols>
  <sheetData>
    <row r="1" spans="1:10" x14ac:dyDescent="0.3">
      <c r="A1" s="361" t="s">
        <v>94</v>
      </c>
      <c r="B1" s="361"/>
      <c r="C1" s="361"/>
      <c r="D1" s="361" t="s">
        <v>95</v>
      </c>
      <c r="E1" s="361"/>
      <c r="F1" s="361"/>
    </row>
    <row r="2" spans="1:10" x14ac:dyDescent="0.3">
      <c r="A2" s="31" t="s">
        <v>96</v>
      </c>
      <c r="B2" s="31" t="s">
        <v>97</v>
      </c>
      <c r="C2" s="31" t="s">
        <v>98</v>
      </c>
      <c r="D2" s="31" t="s">
        <v>96</v>
      </c>
      <c r="E2" s="31" t="s">
        <v>97</v>
      </c>
      <c r="F2" s="31" t="s">
        <v>98</v>
      </c>
      <c r="I2" s="31" t="s">
        <v>99</v>
      </c>
      <c r="J2" s="31" t="s">
        <v>100</v>
      </c>
    </row>
    <row r="3" spans="1:10" x14ac:dyDescent="0.3">
      <c r="A3" s="31">
        <v>4</v>
      </c>
      <c r="B3" s="31">
        <v>4</v>
      </c>
      <c r="C3" s="31">
        <v>3</v>
      </c>
      <c r="D3" s="31">
        <v>5</v>
      </c>
      <c r="E3" s="31">
        <v>5</v>
      </c>
      <c r="F3" s="31">
        <v>5</v>
      </c>
      <c r="H3" s="31" t="s">
        <v>101</v>
      </c>
      <c r="I3" s="80"/>
      <c r="J3" s="80"/>
    </row>
    <row r="4" spans="1:10" x14ac:dyDescent="0.3">
      <c r="A4" s="31">
        <v>5</v>
      </c>
      <c r="B4" s="31">
        <v>5</v>
      </c>
      <c r="C4" s="31">
        <v>4</v>
      </c>
      <c r="D4" s="31"/>
      <c r="E4" s="31">
        <v>5</v>
      </c>
      <c r="F4" s="31">
        <v>2</v>
      </c>
      <c r="H4" s="31" t="s">
        <v>102</v>
      </c>
      <c r="I4" s="80"/>
      <c r="J4" s="80"/>
    </row>
    <row r="5" spans="1:10" x14ac:dyDescent="0.3">
      <c r="A5" s="31"/>
      <c r="B5" s="31">
        <v>5</v>
      </c>
      <c r="C5" s="31">
        <v>4</v>
      </c>
      <c r="D5" s="31">
        <v>3</v>
      </c>
      <c r="E5" s="31">
        <v>4</v>
      </c>
      <c r="F5" s="31">
        <v>2</v>
      </c>
      <c r="H5" s="31" t="s">
        <v>103</v>
      </c>
      <c r="I5" s="80"/>
      <c r="J5" s="80"/>
    </row>
    <row r="6" spans="1:10" x14ac:dyDescent="0.3">
      <c r="A6" s="31">
        <v>3</v>
      </c>
      <c r="B6" s="31">
        <v>5</v>
      </c>
      <c r="C6" s="31">
        <v>5</v>
      </c>
      <c r="D6" s="31">
        <v>5</v>
      </c>
      <c r="E6" s="31">
        <v>4</v>
      </c>
      <c r="F6" s="31">
        <v>1</v>
      </c>
      <c r="H6" s="31" t="s">
        <v>104</v>
      </c>
      <c r="I6" s="80"/>
      <c r="J6" s="80"/>
    </row>
    <row r="7" spans="1:10" x14ac:dyDescent="0.3">
      <c r="A7" s="31">
        <v>4</v>
      </c>
      <c r="B7" s="31">
        <v>4</v>
      </c>
      <c r="C7" s="31">
        <v>4</v>
      </c>
      <c r="D7" s="31">
        <v>5</v>
      </c>
      <c r="E7" s="31">
        <v>4</v>
      </c>
      <c r="F7" s="31">
        <v>4</v>
      </c>
    </row>
    <row r="8" spans="1:10" x14ac:dyDescent="0.3">
      <c r="A8" s="31"/>
      <c r="B8" s="31">
        <v>4</v>
      </c>
      <c r="C8" s="31">
        <v>3</v>
      </c>
      <c r="D8" s="31">
        <v>4</v>
      </c>
      <c r="E8" s="31">
        <v>2</v>
      </c>
      <c r="F8" s="31">
        <v>4</v>
      </c>
    </row>
    <row r="9" spans="1:10" x14ac:dyDescent="0.3">
      <c r="A9" s="31">
        <v>5</v>
      </c>
      <c r="B9" s="31">
        <v>4</v>
      </c>
      <c r="C9" s="31">
        <v>4</v>
      </c>
      <c r="D9" s="31">
        <v>4</v>
      </c>
      <c r="E9" s="31">
        <v>4</v>
      </c>
      <c r="F9" s="31">
        <v>3</v>
      </c>
      <c r="I9" s="31" t="s">
        <v>99</v>
      </c>
      <c r="J9" s="31" t="s">
        <v>100</v>
      </c>
    </row>
    <row r="10" spans="1:10" x14ac:dyDescent="0.3">
      <c r="A10" s="31">
        <v>5</v>
      </c>
      <c r="B10" s="31">
        <v>4</v>
      </c>
      <c r="C10" s="31">
        <v>4</v>
      </c>
      <c r="D10" s="31">
        <v>3</v>
      </c>
      <c r="E10" s="31">
        <v>5</v>
      </c>
      <c r="F10" s="31">
        <v>3</v>
      </c>
      <c r="H10" s="31" t="s">
        <v>101</v>
      </c>
      <c r="I10" s="36">
        <f>ROUND(AVERAGE(A3:C13),1)</f>
        <v>4.2</v>
      </c>
      <c r="J10" s="36">
        <f>ROUND(AVERAGE(D3:F13),1)</f>
        <v>3.7</v>
      </c>
    </row>
    <row r="11" spans="1:10" x14ac:dyDescent="0.3">
      <c r="A11" s="31">
        <v>5</v>
      </c>
      <c r="B11" s="31">
        <v>4</v>
      </c>
      <c r="C11" s="31">
        <v>2</v>
      </c>
      <c r="D11" s="31">
        <v>5</v>
      </c>
      <c r="E11" s="31">
        <v>5</v>
      </c>
      <c r="F11" s="31">
        <v>5</v>
      </c>
      <c r="H11" s="31" t="s">
        <v>102</v>
      </c>
      <c r="I11" s="36">
        <f>MIN(A3:C13)</f>
        <v>2</v>
      </c>
      <c r="J11" s="36">
        <f>MIN(D3:F13)</f>
        <v>1</v>
      </c>
    </row>
    <row r="12" spans="1:10" x14ac:dyDescent="0.3">
      <c r="A12" s="31">
        <v>4</v>
      </c>
      <c r="B12" s="31">
        <v>5</v>
      </c>
      <c r="C12" s="31">
        <v>5</v>
      </c>
      <c r="D12" s="31"/>
      <c r="E12" s="31">
        <v>2</v>
      </c>
      <c r="F12" s="31">
        <v>1</v>
      </c>
      <c r="H12" s="31" t="s">
        <v>103</v>
      </c>
      <c r="I12" s="36">
        <f>MAX(A3:C13)</f>
        <v>5</v>
      </c>
      <c r="J12" s="36">
        <f>MAX(D3:F13)</f>
        <v>5</v>
      </c>
    </row>
    <row r="13" spans="1:10" x14ac:dyDescent="0.3">
      <c r="A13" s="31">
        <v>5</v>
      </c>
      <c r="B13" s="31">
        <v>4</v>
      </c>
      <c r="C13" s="31">
        <v>4</v>
      </c>
      <c r="D13" s="31">
        <v>3</v>
      </c>
      <c r="E13" s="31">
        <v>5</v>
      </c>
      <c r="F13" s="31">
        <v>4</v>
      </c>
      <c r="H13" s="31" t="s">
        <v>104</v>
      </c>
      <c r="I13" s="36">
        <f>COUNT(A3:C13)</f>
        <v>31</v>
      </c>
      <c r="J13" s="36">
        <f>COUNT(D3:F13)</f>
        <v>31</v>
      </c>
    </row>
    <row r="15" spans="1:10" x14ac:dyDescent="0.3">
      <c r="A15" s="80"/>
      <c r="B15" s="80"/>
      <c r="C15" s="80"/>
      <c r="D15" s="80"/>
      <c r="E15" s="80"/>
      <c r="F15" s="80"/>
    </row>
    <row r="16" spans="1:10" x14ac:dyDescent="0.3">
      <c r="A16" s="80"/>
      <c r="B16" s="80"/>
      <c r="C16" s="80"/>
      <c r="D16" s="80"/>
      <c r="E16" s="80"/>
      <c r="F16" s="80"/>
    </row>
    <row r="17" spans="1:6" x14ac:dyDescent="0.3">
      <c r="A17" s="361" t="s">
        <v>105</v>
      </c>
      <c r="B17" s="361"/>
      <c r="C17" s="361"/>
      <c r="D17" s="361"/>
      <c r="E17" s="361"/>
      <c r="F17" s="361"/>
    </row>
    <row r="19" spans="1:6" x14ac:dyDescent="0.3">
      <c r="A19" s="36">
        <f t="shared" ref="A19:F19" si="0">AVERAGE(A3:A13)</f>
        <v>4.4444444444444446</v>
      </c>
      <c r="B19" s="36">
        <f t="shared" si="0"/>
        <v>4.3636363636363633</v>
      </c>
      <c r="C19" s="36">
        <f t="shared" si="0"/>
        <v>3.8181818181818183</v>
      </c>
      <c r="D19" s="36">
        <f t="shared" si="0"/>
        <v>4.1111111111111107</v>
      </c>
      <c r="E19" s="36">
        <f t="shared" si="0"/>
        <v>4.0909090909090908</v>
      </c>
      <c r="F19" s="36">
        <f t="shared" si="0"/>
        <v>3.0909090909090908</v>
      </c>
    </row>
    <row r="20" spans="1:6" x14ac:dyDescent="0.3">
      <c r="A20" s="36">
        <f t="shared" ref="A20:F20" si="1">ROUND(A19,1)</f>
        <v>4.4000000000000004</v>
      </c>
      <c r="B20" s="36">
        <f t="shared" si="1"/>
        <v>4.4000000000000004</v>
      </c>
      <c r="C20" s="36">
        <f t="shared" si="1"/>
        <v>3.8</v>
      </c>
      <c r="D20" s="36">
        <f t="shared" si="1"/>
        <v>4.0999999999999996</v>
      </c>
      <c r="E20" s="36">
        <f t="shared" si="1"/>
        <v>4.0999999999999996</v>
      </c>
      <c r="F20" s="36">
        <f t="shared" si="1"/>
        <v>3.1</v>
      </c>
    </row>
    <row r="21" spans="1:6" x14ac:dyDescent="0.3">
      <c r="A21" s="358" t="s">
        <v>105</v>
      </c>
      <c r="B21" s="359"/>
      <c r="C21" s="359"/>
      <c r="D21" s="359"/>
      <c r="E21" s="359"/>
      <c r="F21" s="360"/>
    </row>
  </sheetData>
  <mergeCells count="4">
    <mergeCell ref="A21:F21"/>
    <mergeCell ref="A1:C1"/>
    <mergeCell ref="D1:F1"/>
    <mergeCell ref="A17:F17"/>
  </mergeCells>
  <pageMargins left="0.7" right="0.7" top="0.75" bottom="0.75" header="0.51180555555555496" footer="0.51180555555555496"/>
  <pageSetup paperSize="9" firstPageNumber="0" orientation="landscape"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eht14">
    <tabColor theme="5" tint="-0.249977111117893"/>
  </sheetPr>
  <dimension ref="A1:J27"/>
  <sheetViews>
    <sheetView zoomScale="140" zoomScaleNormal="140" workbookViewId="0"/>
  </sheetViews>
  <sheetFormatPr defaultColWidth="9.21875" defaultRowHeight="15.6" x14ac:dyDescent="0.3"/>
  <cols>
    <col min="1" max="1" width="14" style="9" customWidth="1"/>
    <col min="2" max="2" width="12.88671875" style="9" customWidth="1"/>
    <col min="3" max="3" width="12.21875" style="9" customWidth="1"/>
    <col min="4" max="5" width="9.88671875" style="9" customWidth="1"/>
    <col min="6" max="6" width="5.5546875" style="9" customWidth="1"/>
    <col min="7" max="8" width="8.77734375" style="9" customWidth="1"/>
    <col min="9" max="9" width="21.77734375" style="9" bestFit="1" customWidth="1"/>
    <col min="10" max="10" width="18.77734375" style="9" bestFit="1" customWidth="1"/>
    <col min="11" max="12" width="8.77734375" style="9" bestFit="1" customWidth="1"/>
    <col min="13" max="13" width="9.77734375" style="9" bestFit="1" customWidth="1"/>
    <col min="14" max="1019" width="8.77734375" style="9" customWidth="1"/>
    <col min="1020" max="16384" width="9.21875" style="9"/>
  </cols>
  <sheetData>
    <row r="1" spans="1:10" ht="15.45" customHeight="1" x14ac:dyDescent="0.3">
      <c r="A1" s="5" t="s">
        <v>106</v>
      </c>
      <c r="B1" s="5"/>
      <c r="C1" s="5" t="s">
        <v>1576</v>
      </c>
      <c r="E1" s="362" t="s">
        <v>1584</v>
      </c>
      <c r="F1" s="362"/>
      <c r="G1" s="362"/>
      <c r="H1" s="362"/>
      <c r="I1" s="362"/>
      <c r="J1"/>
    </row>
    <row r="2" spans="1:10" x14ac:dyDescent="0.3">
      <c r="A2" s="10" t="s">
        <v>1577</v>
      </c>
      <c r="B2" s="10" t="e" vm="59">
        <v>#VALUE!</v>
      </c>
      <c r="C2" s="12" cm="1">
        <f t="array" aca="1" ref="C2" ca="1">_FV(B2,"Price")</f>
        <v>0.51239999999999997</v>
      </c>
      <c r="E2" s="362"/>
      <c r="F2" s="362"/>
      <c r="G2" s="362"/>
      <c r="H2" s="362"/>
      <c r="I2" s="362"/>
      <c r="J2"/>
    </row>
    <row r="3" spans="1:10" x14ac:dyDescent="0.3">
      <c r="A3" s="10" t="s">
        <v>1578</v>
      </c>
      <c r="B3" s="10" t="e" vm="60">
        <v>#VALUE!</v>
      </c>
      <c r="C3" s="12" cm="1">
        <f t="array" aca="1" ref="C3" ca="1">_FV(B3,"Price")</f>
        <v>0.2361</v>
      </c>
      <c r="E3" s="362"/>
      <c r="F3" s="362"/>
      <c r="G3" s="362"/>
      <c r="H3" s="362"/>
      <c r="I3" s="362"/>
      <c r="J3"/>
    </row>
    <row r="4" spans="1:10" x14ac:dyDescent="0.3">
      <c r="A4" s="10" t="s">
        <v>1579</v>
      </c>
      <c r="B4" s="10" t="e" vm="61">
        <v>#VALUE!</v>
      </c>
      <c r="C4" s="12" cm="1">
        <f t="array" aca="1" ref="C4" ca="1">_FV(B4,"Price")</f>
        <v>9.2600000000000002E-2</v>
      </c>
    </row>
    <row r="5" spans="1:10" ht="15.45" customHeight="1" x14ac:dyDescent="0.3">
      <c r="A5" s="10"/>
      <c r="B5" s="10"/>
      <c r="C5" s="10"/>
      <c r="G5" s="363" t="s">
        <v>3881</v>
      </c>
      <c r="H5" s="363"/>
      <c r="I5" s="363"/>
    </row>
    <row r="6" spans="1:10" x14ac:dyDescent="0.3">
      <c r="A6" s="5" t="s">
        <v>17</v>
      </c>
      <c r="B6" s="5" t="s">
        <v>1532</v>
      </c>
      <c r="C6" s="5" t="s">
        <v>107</v>
      </c>
      <c r="D6" s="5" t="s">
        <v>108</v>
      </c>
      <c r="E6" s="5" t="s">
        <v>1544</v>
      </c>
      <c r="G6" s="363"/>
      <c r="H6" s="363"/>
      <c r="I6" s="363"/>
    </row>
    <row r="7" spans="1:10" x14ac:dyDescent="0.3">
      <c r="A7" s="10" t="s">
        <v>22</v>
      </c>
      <c r="B7" s="12">
        <v>1.5</v>
      </c>
      <c r="C7" s="88"/>
      <c r="D7" s="88"/>
      <c r="E7" s="88"/>
      <c r="G7" s="363"/>
      <c r="H7" s="363"/>
      <c r="I7" s="363"/>
    </row>
    <row r="8" spans="1:10" x14ac:dyDescent="0.3">
      <c r="A8" s="10" t="s">
        <v>23</v>
      </c>
      <c r="B8" s="12">
        <v>2.56</v>
      </c>
      <c r="C8" s="88"/>
      <c r="D8" s="88"/>
      <c r="E8" s="88"/>
      <c r="G8" s="363"/>
      <c r="H8" s="363"/>
      <c r="I8" s="363"/>
    </row>
    <row r="9" spans="1:10" x14ac:dyDescent="0.3">
      <c r="A9" s="10" t="s">
        <v>44</v>
      </c>
      <c r="B9" s="12">
        <v>1.29</v>
      </c>
      <c r="C9" s="88"/>
      <c r="D9" s="88"/>
      <c r="E9" s="88"/>
      <c r="G9" s="363"/>
      <c r="H9" s="363"/>
      <c r="I9" s="363"/>
    </row>
    <row r="10" spans="1:10" x14ac:dyDescent="0.3">
      <c r="A10" s="10" t="s">
        <v>1583</v>
      </c>
      <c r="B10" s="12">
        <v>5.99</v>
      </c>
      <c r="C10" s="88"/>
      <c r="D10" s="88"/>
      <c r="E10" s="88"/>
    </row>
    <row r="11" spans="1:10" x14ac:dyDescent="0.3">
      <c r="A11" s="10" t="s">
        <v>30</v>
      </c>
      <c r="B11" s="12">
        <v>6.45</v>
      </c>
      <c r="C11" s="88"/>
      <c r="D11" s="88"/>
      <c r="E11" s="88"/>
    </row>
    <row r="12" spans="1:10" x14ac:dyDescent="0.3">
      <c r="A12" s="10" t="s">
        <v>109</v>
      </c>
      <c r="B12" s="12">
        <v>1.58</v>
      </c>
      <c r="C12" s="88"/>
      <c r="D12" s="88"/>
      <c r="E12" s="88"/>
    </row>
    <row r="15" spans="1:10" x14ac:dyDescent="0.3">
      <c r="A15" s="5" t="s">
        <v>106</v>
      </c>
      <c r="B15" s="5"/>
      <c r="C15" s="5" t="str">
        <f>C1</f>
        <v>Kurss</v>
      </c>
    </row>
    <row r="16" spans="1:10" x14ac:dyDescent="0.3">
      <c r="A16" s="10" t="str">
        <f t="shared" ref="A16:B18" si="0">A2</f>
        <v>Bulgaaria leev</v>
      </c>
      <c r="B16" s="10" t="e" vm="59">
        <f t="shared" si="0"/>
        <v>#VALUE!</v>
      </c>
      <c r="C16" s="12">
        <f ca="1">C2</f>
        <v>0.51239999999999997</v>
      </c>
    </row>
    <row r="17" spans="1:5" x14ac:dyDescent="0.3">
      <c r="A17" s="10" t="str">
        <f t="shared" si="0"/>
        <v>Poola zlott</v>
      </c>
      <c r="B17" s="10" t="e" vm="60">
        <f t="shared" si="0"/>
        <v>#VALUE!</v>
      </c>
      <c r="C17" s="12">
        <f ca="1">C3</f>
        <v>0.2361</v>
      </c>
    </row>
    <row r="18" spans="1:5" x14ac:dyDescent="0.3">
      <c r="A18" s="10" t="str">
        <f t="shared" si="0"/>
        <v>Rootsi kroon</v>
      </c>
      <c r="B18" s="10" t="e" vm="61">
        <f t="shared" si="0"/>
        <v>#VALUE!</v>
      </c>
      <c r="C18" s="12">
        <f ca="1">C4</f>
        <v>9.2600000000000002E-2</v>
      </c>
    </row>
    <row r="19" spans="1:5" x14ac:dyDescent="0.3">
      <c r="A19" s="10"/>
      <c r="B19" s="10"/>
      <c r="C19" s="10"/>
    </row>
    <row r="20" spans="1:5" x14ac:dyDescent="0.3">
      <c r="A20" s="5" t="str">
        <f>A6</f>
        <v>Kaup</v>
      </c>
      <c r="B20" s="5" t="str">
        <f>B6</f>
        <v>Kauba hind</v>
      </c>
      <c r="C20" s="5" t="s">
        <v>107</v>
      </c>
      <c r="D20" s="5" t="s">
        <v>108</v>
      </c>
      <c r="E20" s="5" t="s">
        <v>1544</v>
      </c>
    </row>
    <row r="21" spans="1:5" x14ac:dyDescent="0.3">
      <c r="A21" s="31" t="str">
        <f>A7</f>
        <v>Sai</v>
      </c>
      <c r="B21" s="68">
        <f>B7</f>
        <v>1.5</v>
      </c>
      <c r="C21" s="111">
        <f ca="1">B21/$C$16</f>
        <v>2.9274004683840751</v>
      </c>
      <c r="D21" s="112">
        <f ca="1">B21/$C$17</f>
        <v>6.3532401524777633</v>
      </c>
      <c r="E21" s="113">
        <f ca="1">B21/$C$18</f>
        <v>16.198704103671705</v>
      </c>
    </row>
    <row r="22" spans="1:5" x14ac:dyDescent="0.3">
      <c r="A22" s="31" t="str">
        <f t="shared" ref="A22" si="1">A8</f>
        <v>Leib</v>
      </c>
      <c r="B22" s="68">
        <f>B8</f>
        <v>2.56</v>
      </c>
      <c r="C22" s="111">
        <f t="shared" ref="C22:C26" ca="1" si="2">B22/$C$16</f>
        <v>4.9960967993754881</v>
      </c>
      <c r="D22" s="112">
        <f t="shared" ref="D22:D26" ca="1" si="3">B22/$C$17</f>
        <v>10.842863193562049</v>
      </c>
      <c r="E22" s="113">
        <f t="shared" ref="E22:E26" ca="1" si="4">B22/$C$18</f>
        <v>27.645788336933045</v>
      </c>
    </row>
    <row r="23" spans="1:5" x14ac:dyDescent="0.3">
      <c r="A23" s="10" t="s">
        <v>44</v>
      </c>
      <c r="B23" s="12">
        <v>1.29</v>
      </c>
      <c r="C23" s="111">
        <f t="shared" ca="1" si="2"/>
        <v>2.5175644028103048</v>
      </c>
      <c r="D23" s="112">
        <f t="shared" ref="D23:D25" ca="1" si="5">B23/$C$17</f>
        <v>5.4637865311308769</v>
      </c>
      <c r="E23" s="113">
        <f t="shared" ca="1" si="4"/>
        <v>13.930885529157667</v>
      </c>
    </row>
    <row r="24" spans="1:5" x14ac:dyDescent="0.3">
      <c r="A24" s="10" t="s">
        <v>1583</v>
      </c>
      <c r="B24" s="12">
        <v>5.99</v>
      </c>
      <c r="C24" s="111">
        <f t="shared" ca="1" si="2"/>
        <v>11.690085870413741</v>
      </c>
      <c r="D24" s="112">
        <f t="shared" ca="1" si="5"/>
        <v>25.370605675561205</v>
      </c>
      <c r="E24" s="113">
        <f t="shared" ca="1" si="4"/>
        <v>64.686825053995676</v>
      </c>
    </row>
    <row r="25" spans="1:5" x14ac:dyDescent="0.3">
      <c r="A25" s="10" t="s">
        <v>30</v>
      </c>
      <c r="B25" s="12">
        <v>6.45</v>
      </c>
      <c r="C25" s="111">
        <f t="shared" ca="1" si="2"/>
        <v>12.587822014051524</v>
      </c>
      <c r="D25" s="112">
        <f t="shared" ca="1" si="5"/>
        <v>27.318932655654383</v>
      </c>
      <c r="E25" s="113">
        <f t="shared" ca="1" si="4"/>
        <v>69.654427645788331</v>
      </c>
    </row>
    <row r="26" spans="1:5" x14ac:dyDescent="0.3">
      <c r="A26" s="31" t="str">
        <f t="shared" ref="A26" si="6">A12</f>
        <v>Jäätis</v>
      </c>
      <c r="B26" s="68">
        <f>B12</f>
        <v>1.58</v>
      </c>
      <c r="C26" s="111">
        <f t="shared" ca="1" si="2"/>
        <v>3.0835284933645593</v>
      </c>
      <c r="D26" s="112">
        <f t="shared" ca="1" si="3"/>
        <v>6.6920796272765779</v>
      </c>
      <c r="E26" s="113">
        <f t="shared" ca="1" si="4"/>
        <v>17.062634989200863</v>
      </c>
    </row>
    <row r="27" spans="1:5" x14ac:dyDescent="0.3">
      <c r="A27" s="32"/>
      <c r="B27" s="32"/>
      <c r="C27" s="32"/>
    </row>
  </sheetData>
  <mergeCells count="2">
    <mergeCell ref="E1:I3"/>
    <mergeCell ref="G5:I9"/>
  </mergeCells>
  <pageMargins left="0.7" right="0.7" top="0.75" bottom="0.75" header="0.51180555555555496" footer="0.51180555555555496"/>
  <pageSetup paperSize="9" firstPageNumber="0" orientation="portrait"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BBEB4-6498-4295-A588-E66C80664EF2}">
  <sheetPr codeName="Leht15">
    <tabColor theme="5" tint="-0.249977111117893"/>
  </sheetPr>
  <dimension ref="A1:I27"/>
  <sheetViews>
    <sheetView zoomScale="140" zoomScaleNormal="140" workbookViewId="0"/>
  </sheetViews>
  <sheetFormatPr defaultColWidth="9.21875" defaultRowHeight="15.6" x14ac:dyDescent="0.3"/>
  <cols>
    <col min="1" max="1" width="14" style="9" customWidth="1"/>
    <col min="2" max="2" width="12.88671875" style="9" customWidth="1"/>
    <col min="3" max="3" width="12.21875" style="9" customWidth="1"/>
    <col min="4" max="4" width="11.109375" style="9" customWidth="1"/>
    <col min="5" max="5" width="9.88671875" style="9" customWidth="1"/>
    <col min="6" max="6" width="5.5546875" style="9" customWidth="1"/>
    <col min="7" max="8" width="8.77734375" style="9" customWidth="1"/>
    <col min="9" max="9" width="21.77734375" style="9" bestFit="1" customWidth="1"/>
    <col min="10" max="10" width="18.77734375" style="9" bestFit="1" customWidth="1"/>
    <col min="11" max="12" width="8.77734375" style="9" bestFit="1" customWidth="1"/>
    <col min="13" max="13" width="9.77734375" style="9" bestFit="1" customWidth="1"/>
    <col min="14" max="1019" width="8.77734375" style="9" customWidth="1"/>
    <col min="1020" max="16384" width="9.21875" style="9"/>
  </cols>
  <sheetData>
    <row r="1" spans="1:9" ht="15.45" customHeight="1" x14ac:dyDescent="0.3">
      <c r="A1" s="5" t="s">
        <v>106</v>
      </c>
      <c r="B1" s="5" t="s">
        <v>1576</v>
      </c>
      <c r="C1"/>
      <c r="D1" s="362" t="s">
        <v>1584</v>
      </c>
      <c r="E1" s="362"/>
      <c r="F1" s="362"/>
      <c r="G1" s="362"/>
      <c r="H1" s="362"/>
      <c r="I1" s="362"/>
    </row>
    <row r="2" spans="1:9" x14ac:dyDescent="0.3">
      <c r="A2" s="10" t="s">
        <v>1577</v>
      </c>
      <c r="B2" s="12">
        <v>0.51119999999999999</v>
      </c>
      <c r="C2"/>
      <c r="D2" s="362"/>
      <c r="E2" s="362"/>
      <c r="F2" s="362"/>
      <c r="G2" s="362"/>
      <c r="H2" s="362"/>
      <c r="I2" s="362"/>
    </row>
    <row r="3" spans="1:9" x14ac:dyDescent="0.3">
      <c r="A3" s="10" t="s">
        <v>1578</v>
      </c>
      <c r="B3" s="12">
        <v>0.23749999999999999</v>
      </c>
      <c r="C3"/>
      <c r="D3" s="362"/>
      <c r="E3" s="362"/>
      <c r="F3" s="362"/>
      <c r="G3" s="362"/>
      <c r="H3" s="362"/>
      <c r="I3" s="362"/>
    </row>
    <row r="4" spans="1:9" x14ac:dyDescent="0.3">
      <c r="A4" s="10" t="s">
        <v>1579</v>
      </c>
      <c r="B4" s="12">
        <v>8.7300000000000003E-2</v>
      </c>
      <c r="C4"/>
      <c r="D4"/>
    </row>
    <row r="5" spans="1:9" x14ac:dyDescent="0.3">
      <c r="A5"/>
      <c r="B5"/>
      <c r="C5"/>
      <c r="D5"/>
      <c r="G5" s="363" t="s">
        <v>3881</v>
      </c>
      <c r="H5" s="363"/>
      <c r="I5" s="363"/>
    </row>
    <row r="6" spans="1:9" x14ac:dyDescent="0.3">
      <c r="A6" s="5" t="s">
        <v>17</v>
      </c>
      <c r="B6" s="5" t="s">
        <v>1532</v>
      </c>
      <c r="C6" s="5" t="s">
        <v>107</v>
      </c>
      <c r="D6" s="5" t="s">
        <v>108</v>
      </c>
      <c r="E6" s="5" t="s">
        <v>1544</v>
      </c>
      <c r="G6" s="363"/>
      <c r="H6" s="363"/>
      <c r="I6" s="363"/>
    </row>
    <row r="7" spans="1:9" x14ac:dyDescent="0.3">
      <c r="A7" s="10" t="s">
        <v>22</v>
      </c>
      <c r="B7" s="12">
        <v>1.5</v>
      </c>
      <c r="C7" s="88"/>
      <c r="D7" s="88"/>
      <c r="E7" s="88"/>
      <c r="G7" s="363"/>
      <c r="H7" s="363"/>
      <c r="I7" s="363"/>
    </row>
    <row r="8" spans="1:9" x14ac:dyDescent="0.3">
      <c r="A8" s="10" t="s">
        <v>23</v>
      </c>
      <c r="B8" s="12">
        <v>2.56</v>
      </c>
      <c r="C8" s="88"/>
      <c r="D8" s="88"/>
      <c r="E8" s="88"/>
      <c r="G8" s="363"/>
      <c r="H8" s="363"/>
      <c r="I8" s="363"/>
    </row>
    <row r="9" spans="1:9" x14ac:dyDescent="0.3">
      <c r="A9" s="10" t="s">
        <v>44</v>
      </c>
      <c r="B9" s="12">
        <v>1.29</v>
      </c>
      <c r="C9" s="88"/>
      <c r="D9" s="88"/>
      <c r="E9" s="88"/>
      <c r="G9" s="363"/>
      <c r="H9" s="363"/>
      <c r="I9" s="363"/>
    </row>
    <row r="10" spans="1:9" x14ac:dyDescent="0.3">
      <c r="A10" s="10" t="s">
        <v>1583</v>
      </c>
      <c r="B10" s="12">
        <v>5.99</v>
      </c>
      <c r="C10" s="88"/>
      <c r="D10" s="88"/>
      <c r="E10" s="88"/>
    </row>
    <row r="11" spans="1:9" x14ac:dyDescent="0.3">
      <c r="A11" s="10" t="s">
        <v>30</v>
      </c>
      <c r="B11" s="12">
        <v>6.45</v>
      </c>
      <c r="C11" s="88"/>
      <c r="D11" s="88"/>
      <c r="E11" s="88"/>
    </row>
    <row r="12" spans="1:9" x14ac:dyDescent="0.3">
      <c r="A12" s="10" t="s">
        <v>109</v>
      </c>
      <c r="B12" s="12">
        <v>1.58</v>
      </c>
      <c r="C12" s="88"/>
      <c r="D12" s="88"/>
      <c r="E12" s="88"/>
    </row>
    <row r="15" spans="1:9" x14ac:dyDescent="0.3">
      <c r="A15" s="5" t="s">
        <v>106</v>
      </c>
      <c r="B15" s="5" t="s">
        <v>1576</v>
      </c>
      <c r="C15"/>
    </row>
    <row r="16" spans="1:9" x14ac:dyDescent="0.3">
      <c r="A16" s="10" t="s">
        <v>1577</v>
      </c>
      <c r="B16" s="12">
        <v>0.51119999999999999</v>
      </c>
      <c r="C16"/>
    </row>
    <row r="17" spans="1:5" x14ac:dyDescent="0.3">
      <c r="A17" s="10" t="s">
        <v>1578</v>
      </c>
      <c r="B17" s="12">
        <v>0.23749999999999999</v>
      </c>
      <c r="C17"/>
    </row>
    <row r="18" spans="1:5" x14ac:dyDescent="0.3">
      <c r="A18" s="10" t="s">
        <v>1579</v>
      </c>
      <c r="B18" s="12">
        <v>8.7300000000000003E-2</v>
      </c>
      <c r="C18"/>
    </row>
    <row r="19" spans="1:5" x14ac:dyDescent="0.3">
      <c r="A19"/>
      <c r="B19"/>
      <c r="C19"/>
    </row>
    <row r="20" spans="1:5" x14ac:dyDescent="0.3">
      <c r="A20" s="5" t="str">
        <f>A6</f>
        <v>Kaup</v>
      </c>
      <c r="B20" s="5" t="str">
        <f>B6</f>
        <v>Kauba hind</v>
      </c>
      <c r="C20" s="5" t="s">
        <v>107</v>
      </c>
      <c r="D20" s="5" t="s">
        <v>108</v>
      </c>
      <c r="E20" s="5" t="s">
        <v>1544</v>
      </c>
    </row>
    <row r="21" spans="1:5" x14ac:dyDescent="0.3">
      <c r="A21" s="31" t="str">
        <f>A7</f>
        <v>Sai</v>
      </c>
      <c r="B21" s="68">
        <f>B7</f>
        <v>1.5</v>
      </c>
      <c r="C21" s="111">
        <f>B21/$B$16</f>
        <v>2.9342723004694835</v>
      </c>
      <c r="D21" s="112">
        <f>B21/$B$17</f>
        <v>6.3157894736842106</v>
      </c>
      <c r="E21" s="113">
        <f>B21/$B$18</f>
        <v>17.182130584192439</v>
      </c>
    </row>
    <row r="22" spans="1:5" x14ac:dyDescent="0.3">
      <c r="A22" s="31" t="str">
        <f t="shared" ref="A22" si="0">A8</f>
        <v>Leib</v>
      </c>
      <c r="B22" s="68">
        <f>B8</f>
        <v>2.56</v>
      </c>
      <c r="C22" s="111">
        <f t="shared" ref="C22:C26" si="1">B22/$B$16</f>
        <v>5.0078247261345856</v>
      </c>
      <c r="D22" s="112">
        <f t="shared" ref="D22:D26" si="2">B22/$B$17</f>
        <v>10.778947368421054</v>
      </c>
      <c r="E22" s="113">
        <f t="shared" ref="E22:E26" si="3">B22/$B$18</f>
        <v>29.324169530355096</v>
      </c>
    </row>
    <row r="23" spans="1:5" x14ac:dyDescent="0.3">
      <c r="A23" s="10" t="s">
        <v>44</v>
      </c>
      <c r="B23" s="68">
        <f t="shared" ref="B23:B26" si="4">B9</f>
        <v>1.29</v>
      </c>
      <c r="C23" s="111">
        <f t="shared" si="1"/>
        <v>2.523474178403756</v>
      </c>
      <c r="D23" s="112">
        <f t="shared" si="2"/>
        <v>5.4315789473684211</v>
      </c>
      <c r="E23" s="113">
        <f t="shared" si="3"/>
        <v>14.776632302405499</v>
      </c>
    </row>
    <row r="24" spans="1:5" x14ac:dyDescent="0.3">
      <c r="A24" s="10" t="s">
        <v>1583</v>
      </c>
      <c r="B24" s="68">
        <f t="shared" si="4"/>
        <v>5.99</v>
      </c>
      <c r="C24" s="111">
        <f t="shared" si="1"/>
        <v>11.717527386541471</v>
      </c>
      <c r="D24" s="112">
        <f t="shared" si="2"/>
        <v>25.221052631578949</v>
      </c>
      <c r="E24" s="113">
        <f t="shared" si="3"/>
        <v>68.613974799541808</v>
      </c>
    </row>
    <row r="25" spans="1:5" x14ac:dyDescent="0.3">
      <c r="A25" s="10" t="s">
        <v>30</v>
      </c>
      <c r="B25" s="68">
        <f t="shared" si="4"/>
        <v>6.45</v>
      </c>
      <c r="C25" s="111">
        <f t="shared" si="1"/>
        <v>12.61737089201878</v>
      </c>
      <c r="D25" s="112">
        <f t="shared" si="2"/>
        <v>27.157894736842106</v>
      </c>
      <c r="E25" s="113">
        <f t="shared" si="3"/>
        <v>73.883161512027485</v>
      </c>
    </row>
    <row r="26" spans="1:5" x14ac:dyDescent="0.3">
      <c r="A26" s="31" t="str">
        <f t="shared" ref="A26" si="5">A12</f>
        <v>Jäätis</v>
      </c>
      <c r="B26" s="68">
        <f t="shared" si="4"/>
        <v>1.58</v>
      </c>
      <c r="C26" s="111">
        <f t="shared" si="1"/>
        <v>3.0907668231611898</v>
      </c>
      <c r="D26" s="112">
        <f t="shared" si="2"/>
        <v>6.6526315789473687</v>
      </c>
      <c r="E26" s="113">
        <f t="shared" si="3"/>
        <v>18.098510882016036</v>
      </c>
    </row>
    <row r="27" spans="1:5" x14ac:dyDescent="0.3">
      <c r="A27" s="32"/>
      <c r="B27" s="32"/>
      <c r="C27" s="32"/>
    </row>
  </sheetData>
  <mergeCells count="2">
    <mergeCell ref="D1:I3"/>
    <mergeCell ref="G5:I9"/>
  </mergeCells>
  <pageMargins left="0.7" right="0.7" top="0.75" bottom="0.75" header="0.51180555555555496" footer="0.51180555555555496"/>
  <pageSetup paperSize="9" firstPageNumber="0" orientation="portrait"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eht16">
    <tabColor theme="5" tint="-0.249977111117893"/>
  </sheetPr>
  <dimension ref="A1:I20"/>
  <sheetViews>
    <sheetView zoomScale="140" zoomScaleNormal="140" workbookViewId="0"/>
  </sheetViews>
  <sheetFormatPr defaultColWidth="9.21875" defaultRowHeight="15.6" x14ac:dyDescent="0.3"/>
  <cols>
    <col min="1" max="1" width="14" style="32" bestFit="1" customWidth="1"/>
    <col min="2" max="2" width="6.21875" style="32" bestFit="1" customWidth="1"/>
    <col min="3" max="3" width="13.77734375" style="32" bestFit="1" customWidth="1"/>
    <col min="4" max="4" width="15" style="32" bestFit="1" customWidth="1"/>
    <col min="5" max="5" width="8.77734375" style="32" customWidth="1"/>
    <col min="6" max="6" width="17.109375" style="32" bestFit="1" customWidth="1"/>
    <col min="7" max="7" width="5.5546875" style="32" bestFit="1" customWidth="1"/>
    <col min="8" max="8" width="12.77734375" style="32" bestFit="1" customWidth="1"/>
    <col min="9" max="9" width="13.6640625" style="32" bestFit="1" customWidth="1"/>
    <col min="10" max="1018" width="8.77734375" style="32" customWidth="1"/>
    <col min="1019" max="16384" width="9.21875" style="32"/>
  </cols>
  <sheetData>
    <row r="1" spans="1:9" x14ac:dyDescent="0.3">
      <c r="A1" s="63" t="s">
        <v>110</v>
      </c>
      <c r="B1" s="32" t="s">
        <v>1585</v>
      </c>
      <c r="F1" s="63" t="s">
        <v>110</v>
      </c>
      <c r="G1" s="32" t="str">
        <f>B1</f>
        <v>Makaroni-singisalat</v>
      </c>
    </row>
    <row r="2" spans="1:9" x14ac:dyDescent="0.3">
      <c r="C2" s="32">
        <v>14</v>
      </c>
      <c r="D2" s="32" t="s">
        <v>111</v>
      </c>
      <c r="H2" s="32">
        <f>C2</f>
        <v>14</v>
      </c>
      <c r="I2" s="32" t="s">
        <v>111</v>
      </c>
    </row>
    <row r="4" spans="1:9" s="63" customFormat="1" x14ac:dyDescent="0.3">
      <c r="A4" s="62" t="s">
        <v>112</v>
      </c>
      <c r="B4" s="62" t="s">
        <v>113</v>
      </c>
      <c r="C4" s="62" t="s">
        <v>114</v>
      </c>
      <c r="D4" s="62" t="s">
        <v>115</v>
      </c>
      <c r="F4" s="62" t="s">
        <v>112</v>
      </c>
      <c r="G4" s="62" t="s">
        <v>113</v>
      </c>
      <c r="H4" s="62" t="s">
        <v>114</v>
      </c>
      <c r="I4" s="62" t="s">
        <v>115</v>
      </c>
    </row>
    <row r="5" spans="1:9" x14ac:dyDescent="0.3">
      <c r="A5" s="31" t="s">
        <v>1586</v>
      </c>
      <c r="B5" s="31" t="s">
        <v>1545</v>
      </c>
      <c r="C5" s="114">
        <v>50</v>
      </c>
      <c r="D5" s="317"/>
      <c r="F5" s="31" t="s">
        <v>1586</v>
      </c>
      <c r="G5" s="31" t="s">
        <v>1545</v>
      </c>
      <c r="H5" s="114">
        <v>50</v>
      </c>
      <c r="I5" s="128">
        <f>H5*$H$2</f>
        <v>700</v>
      </c>
    </row>
    <row r="6" spans="1:9" x14ac:dyDescent="0.3">
      <c r="A6" s="31" t="s">
        <v>1587</v>
      </c>
      <c r="B6" s="31" t="s">
        <v>1545</v>
      </c>
      <c r="C6" s="114">
        <v>40</v>
      </c>
      <c r="D6" s="317"/>
      <c r="F6" s="31" t="s">
        <v>1587</v>
      </c>
      <c r="G6" s="31" t="s">
        <v>1545</v>
      </c>
      <c r="H6" s="114">
        <v>40</v>
      </c>
      <c r="I6" s="128">
        <f t="shared" ref="I6:I16" si="0">H6*$H$2</f>
        <v>560</v>
      </c>
    </row>
    <row r="7" spans="1:9" x14ac:dyDescent="0.3">
      <c r="A7" s="31" t="s">
        <v>1588</v>
      </c>
      <c r="B7" s="31" t="s">
        <v>1545</v>
      </c>
      <c r="C7" s="114">
        <v>20</v>
      </c>
      <c r="D7" s="317"/>
      <c r="F7" s="31" t="s">
        <v>1588</v>
      </c>
      <c r="G7" s="31" t="s">
        <v>1545</v>
      </c>
      <c r="H7" s="114">
        <v>20</v>
      </c>
      <c r="I7" s="128">
        <f t="shared" si="0"/>
        <v>280</v>
      </c>
    </row>
    <row r="8" spans="1:9" x14ac:dyDescent="0.3">
      <c r="A8" s="31" t="s">
        <v>1589</v>
      </c>
      <c r="B8" s="31" t="s">
        <v>116</v>
      </c>
      <c r="C8" s="114">
        <v>0.2</v>
      </c>
      <c r="D8" s="317"/>
      <c r="F8" s="31" t="s">
        <v>1589</v>
      </c>
      <c r="G8" s="31" t="s">
        <v>116</v>
      </c>
      <c r="H8" s="114">
        <v>0.2</v>
      </c>
      <c r="I8" s="128">
        <f t="shared" si="0"/>
        <v>2.8000000000000003</v>
      </c>
    </row>
    <row r="9" spans="1:9" x14ac:dyDescent="0.3">
      <c r="A9" s="31" t="s">
        <v>1590</v>
      </c>
      <c r="B9" s="31" t="s">
        <v>116</v>
      </c>
      <c r="C9" s="114">
        <v>0.1</v>
      </c>
      <c r="D9" s="317"/>
      <c r="F9" s="31" t="s">
        <v>1590</v>
      </c>
      <c r="G9" s="31" t="s">
        <v>116</v>
      </c>
      <c r="H9" s="114">
        <v>0.1</v>
      </c>
      <c r="I9" s="128">
        <f t="shared" si="0"/>
        <v>1.4000000000000001</v>
      </c>
    </row>
    <row r="10" spans="1:9" x14ac:dyDescent="0.3">
      <c r="A10" s="31" t="s">
        <v>1591</v>
      </c>
      <c r="B10" s="31" t="s">
        <v>1545</v>
      </c>
      <c r="C10" s="114">
        <v>15</v>
      </c>
      <c r="D10" s="317"/>
      <c r="F10" s="31" t="s">
        <v>1591</v>
      </c>
      <c r="G10" s="31" t="s">
        <v>1545</v>
      </c>
      <c r="H10" s="114">
        <v>15</v>
      </c>
      <c r="I10" s="128">
        <f t="shared" si="0"/>
        <v>210</v>
      </c>
    </row>
    <row r="11" spans="1:9" x14ac:dyDescent="0.3">
      <c r="A11" s="31" t="s">
        <v>1546</v>
      </c>
      <c r="B11" s="31" t="s">
        <v>1545</v>
      </c>
      <c r="C11" s="114">
        <v>25</v>
      </c>
      <c r="D11" s="317"/>
      <c r="F11" s="31" t="s">
        <v>1546</v>
      </c>
      <c r="G11" s="31" t="s">
        <v>1545</v>
      </c>
      <c r="H11" s="114">
        <v>25</v>
      </c>
      <c r="I11" s="128">
        <f t="shared" si="0"/>
        <v>350</v>
      </c>
    </row>
    <row r="12" spans="1:9" x14ac:dyDescent="0.3">
      <c r="A12" s="31" t="s">
        <v>1547</v>
      </c>
      <c r="B12" s="31" t="s">
        <v>1545</v>
      </c>
      <c r="C12" s="114">
        <v>20</v>
      </c>
      <c r="D12" s="317"/>
      <c r="F12" s="31" t="s">
        <v>1547</v>
      </c>
      <c r="G12" s="31" t="s">
        <v>1545</v>
      </c>
      <c r="H12" s="114">
        <v>20</v>
      </c>
      <c r="I12" s="128">
        <f t="shared" si="0"/>
        <v>280</v>
      </c>
    </row>
    <row r="13" spans="1:9" x14ac:dyDescent="0.3">
      <c r="A13" s="31" t="s">
        <v>1592</v>
      </c>
      <c r="B13" s="31" t="s">
        <v>1545</v>
      </c>
      <c r="C13" s="114">
        <v>5</v>
      </c>
      <c r="D13" s="317"/>
      <c r="F13" s="31" t="s">
        <v>1592</v>
      </c>
      <c r="G13" s="31" t="s">
        <v>1545</v>
      </c>
      <c r="H13" s="114">
        <v>5</v>
      </c>
      <c r="I13" s="128">
        <f t="shared" si="0"/>
        <v>70</v>
      </c>
    </row>
    <row r="14" spans="1:9" x14ac:dyDescent="0.3">
      <c r="A14" s="31" t="s">
        <v>118</v>
      </c>
      <c r="B14" s="31" t="s">
        <v>1545</v>
      </c>
      <c r="C14" s="114">
        <v>0.2</v>
      </c>
      <c r="D14" s="317"/>
      <c r="F14" s="31" t="s">
        <v>118</v>
      </c>
      <c r="G14" s="31" t="s">
        <v>1545</v>
      </c>
      <c r="H14" s="114">
        <v>0.2</v>
      </c>
      <c r="I14" s="128">
        <f t="shared" si="0"/>
        <v>2.8000000000000003</v>
      </c>
    </row>
    <row r="15" spans="1:9" x14ac:dyDescent="0.3">
      <c r="A15" s="31" t="s">
        <v>119</v>
      </c>
      <c r="B15" s="31" t="s">
        <v>1545</v>
      </c>
      <c r="C15" s="114">
        <v>0.5</v>
      </c>
      <c r="D15" s="317"/>
      <c r="F15" s="31" t="s">
        <v>119</v>
      </c>
      <c r="G15" s="31" t="s">
        <v>1545</v>
      </c>
      <c r="H15" s="114">
        <v>0.5</v>
      </c>
      <c r="I15" s="128">
        <f t="shared" si="0"/>
        <v>7</v>
      </c>
    </row>
    <row r="16" spans="1:9" x14ac:dyDescent="0.3">
      <c r="A16" s="31" t="s">
        <v>1548</v>
      </c>
      <c r="B16" s="31" t="s">
        <v>1545</v>
      </c>
      <c r="C16" s="114">
        <v>0.3</v>
      </c>
      <c r="D16" s="317"/>
      <c r="F16" s="31" t="s">
        <v>1548</v>
      </c>
      <c r="G16" s="31" t="s">
        <v>1545</v>
      </c>
      <c r="H16" s="114">
        <v>0.3</v>
      </c>
      <c r="I16" s="128">
        <f t="shared" si="0"/>
        <v>4.2</v>
      </c>
    </row>
    <row r="17" spans="1:9" x14ac:dyDescent="0.3">
      <c r="A17"/>
      <c r="B17"/>
      <c r="C17"/>
      <c r="D17"/>
      <c r="F17"/>
      <c r="G17"/>
      <c r="H17"/>
      <c r="I17"/>
    </row>
    <row r="18" spans="1:9" x14ac:dyDescent="0.3">
      <c r="A18"/>
      <c r="B18"/>
      <c r="C18"/>
      <c r="D18"/>
      <c r="F18"/>
      <c r="G18"/>
      <c r="H18"/>
      <c r="I18"/>
    </row>
    <row r="19" spans="1:9" x14ac:dyDescent="0.3">
      <c r="A19"/>
      <c r="B19"/>
      <c r="C19"/>
      <c r="D19"/>
      <c r="F19"/>
      <c r="G19"/>
      <c r="H19"/>
      <c r="I19"/>
    </row>
    <row r="20" spans="1:9" x14ac:dyDescent="0.3">
      <c r="A20"/>
      <c r="B20"/>
      <c r="C20"/>
      <c r="D20"/>
    </row>
  </sheetData>
  <pageMargins left="0.7" right="0.7" top="0.75" bottom="0.75" header="0.51180555555555496" footer="0.51180555555555496"/>
  <pageSetup paperSize="9" firstPageNumber="0"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EA6D4-F635-40D0-A58A-CB03DD22D67C}">
  <sheetPr codeName="Leht51"/>
  <dimension ref="A1:L26"/>
  <sheetViews>
    <sheetView zoomScale="140" zoomScaleNormal="140" workbookViewId="0">
      <selection sqref="A1:B1"/>
    </sheetView>
  </sheetViews>
  <sheetFormatPr defaultColWidth="8.77734375" defaultRowHeight="15.6" x14ac:dyDescent="0.3"/>
  <cols>
    <col min="1" max="2" width="14.21875" style="32" customWidth="1"/>
    <col min="3" max="3" width="2.88671875" style="32" customWidth="1"/>
    <col min="4" max="5" width="9.21875" style="32" customWidth="1"/>
    <col min="6" max="6" width="2.88671875" style="32" customWidth="1"/>
    <col min="7" max="8" width="11.88671875" style="32" customWidth="1"/>
    <col min="9" max="9" width="2.88671875" style="32" customWidth="1"/>
    <col min="10" max="11" width="11.88671875" style="32" customWidth="1"/>
    <col min="12" max="16384" width="8.77734375" style="32"/>
  </cols>
  <sheetData>
    <row r="1" spans="1:12" s="63" customFormat="1" x14ac:dyDescent="0.3">
      <c r="A1" s="330" t="s">
        <v>3812</v>
      </c>
      <c r="B1" s="331"/>
      <c r="D1" s="330" t="s">
        <v>3835</v>
      </c>
      <c r="E1" s="331"/>
      <c r="G1" s="330" t="s">
        <v>3813</v>
      </c>
      <c r="H1" s="331"/>
      <c r="J1" s="330" t="s">
        <v>3835</v>
      </c>
      <c r="K1" s="331"/>
    </row>
    <row r="2" spans="1:12" x14ac:dyDescent="0.3">
      <c r="A2" s="31" t="s">
        <v>3811</v>
      </c>
      <c r="B2" s="88"/>
      <c r="D2" s="31" t="s">
        <v>3820</v>
      </c>
      <c r="E2" s="88"/>
      <c r="G2" s="31" t="s">
        <v>1444</v>
      </c>
      <c r="H2" s="88"/>
      <c r="J2" s="31" t="s">
        <v>3827</v>
      </c>
      <c r="K2" s="88"/>
    </row>
    <row r="3" spans="1:12" x14ac:dyDescent="0.3">
      <c r="A3" s="31" t="s">
        <v>3814</v>
      </c>
      <c r="B3" s="88"/>
      <c r="D3" s="31" t="s">
        <v>3826</v>
      </c>
      <c r="E3" s="88"/>
      <c r="G3" s="31" t="s">
        <v>1445</v>
      </c>
      <c r="H3" s="88"/>
      <c r="J3" s="31" t="s">
        <v>3830</v>
      </c>
      <c r="K3" s="88"/>
    </row>
    <row r="4" spans="1:12" x14ac:dyDescent="0.3">
      <c r="A4" s="31" t="s">
        <v>3815</v>
      </c>
      <c r="B4" s="88"/>
      <c r="D4" s="31" t="s">
        <v>3821</v>
      </c>
      <c r="E4" s="88"/>
      <c r="G4" s="31" t="s">
        <v>1446</v>
      </c>
      <c r="H4" s="88"/>
      <c r="J4" s="31" t="s">
        <v>1446</v>
      </c>
      <c r="K4" s="88"/>
    </row>
    <row r="5" spans="1:12" x14ac:dyDescent="0.3">
      <c r="A5" s="31" t="s">
        <v>3816</v>
      </c>
      <c r="B5" s="88"/>
      <c r="D5" s="31" t="s">
        <v>3822</v>
      </c>
      <c r="E5" s="88"/>
      <c r="G5" s="31" t="s">
        <v>1447</v>
      </c>
      <c r="H5" s="88"/>
      <c r="J5" s="31" t="s">
        <v>3831</v>
      </c>
      <c r="K5" s="88"/>
    </row>
    <row r="6" spans="1:12" x14ac:dyDescent="0.3">
      <c r="A6" s="31" t="s">
        <v>3817</v>
      </c>
      <c r="B6" s="88"/>
      <c r="D6" s="31" t="s">
        <v>3823</v>
      </c>
      <c r="E6" s="88"/>
      <c r="G6" s="31" t="s">
        <v>1448</v>
      </c>
      <c r="H6" s="88"/>
      <c r="J6" s="31" t="s">
        <v>1448</v>
      </c>
      <c r="K6" s="88"/>
    </row>
    <row r="7" spans="1:12" x14ac:dyDescent="0.3">
      <c r="A7" s="31" t="s">
        <v>3818</v>
      </c>
      <c r="B7" s="88"/>
      <c r="D7" s="31" t="s">
        <v>3824</v>
      </c>
      <c r="E7" s="88"/>
      <c r="G7" s="31" t="s">
        <v>1449</v>
      </c>
      <c r="H7" s="88"/>
      <c r="J7" s="31" t="s">
        <v>1449</v>
      </c>
      <c r="K7" s="88"/>
    </row>
    <row r="8" spans="1:12" x14ac:dyDescent="0.3">
      <c r="A8" s="31" t="s">
        <v>3819</v>
      </c>
      <c r="B8" s="88"/>
      <c r="D8" s="31" t="s">
        <v>3825</v>
      </c>
      <c r="E8" s="88"/>
      <c r="G8" s="31" t="s">
        <v>1450</v>
      </c>
      <c r="H8" s="88"/>
      <c r="J8" s="31" t="s">
        <v>1450</v>
      </c>
      <c r="K8" s="88"/>
    </row>
    <row r="9" spans="1:12" x14ac:dyDescent="0.3">
      <c r="A9" s="31" t="s">
        <v>3811</v>
      </c>
      <c r="B9" s="88"/>
      <c r="D9" s="31" t="s">
        <v>3820</v>
      </c>
      <c r="E9" s="88"/>
      <c r="G9" s="31" t="s">
        <v>1451</v>
      </c>
      <c r="H9" s="88"/>
      <c r="J9" s="31" t="s">
        <v>3832</v>
      </c>
      <c r="K9" s="88"/>
    </row>
    <row r="10" spans="1:12" x14ac:dyDescent="0.3">
      <c r="A10" s="31" t="s">
        <v>3814</v>
      </c>
      <c r="B10" s="88"/>
      <c r="D10" s="31" t="s">
        <v>3826</v>
      </c>
      <c r="E10" s="88"/>
      <c r="G10" s="31" t="s">
        <v>1452</v>
      </c>
      <c r="H10" s="88"/>
      <c r="J10" s="31" t="s">
        <v>3828</v>
      </c>
      <c r="K10" s="88"/>
    </row>
    <row r="11" spans="1:12" x14ac:dyDescent="0.3">
      <c r="A11" s="31" t="s">
        <v>3815</v>
      </c>
      <c r="B11" s="88"/>
      <c r="D11" s="31" t="s">
        <v>3821</v>
      </c>
      <c r="E11" s="88"/>
      <c r="G11" s="31" t="s">
        <v>1453</v>
      </c>
      <c r="H11" s="88"/>
      <c r="J11" s="31" t="s">
        <v>3833</v>
      </c>
      <c r="K11" s="88"/>
    </row>
    <row r="12" spans="1:12" x14ac:dyDescent="0.3">
      <c r="A12" s="31" t="s">
        <v>3816</v>
      </c>
      <c r="B12" s="88"/>
      <c r="D12" s="31" t="s">
        <v>3822</v>
      </c>
      <c r="E12" s="88"/>
      <c r="G12" s="31" t="s">
        <v>1454</v>
      </c>
      <c r="H12" s="88"/>
      <c r="J12" s="31" t="s">
        <v>3834</v>
      </c>
      <c r="K12" s="88"/>
    </row>
    <row r="13" spans="1:12" x14ac:dyDescent="0.3">
      <c r="A13" s="31" t="s">
        <v>3817</v>
      </c>
      <c r="B13" s="88"/>
      <c r="D13" s="31" t="s">
        <v>3823</v>
      </c>
      <c r="E13" s="88"/>
      <c r="G13" s="31" t="s">
        <v>1455</v>
      </c>
      <c r="H13" s="88"/>
      <c r="J13" s="31" t="s">
        <v>3829</v>
      </c>
      <c r="K13" s="88"/>
    </row>
    <row r="16" spans="1:12" x14ac:dyDescent="0.3">
      <c r="G16" s="328" t="s">
        <v>3836</v>
      </c>
      <c r="H16" s="328"/>
      <c r="I16" s="328"/>
      <c r="J16" s="328"/>
      <c r="K16" s="328"/>
      <c r="L16" s="328"/>
    </row>
    <row r="17" spans="7:12" x14ac:dyDescent="0.3">
      <c r="G17" s="328"/>
      <c r="H17" s="328"/>
      <c r="I17" s="328"/>
      <c r="J17" s="328"/>
      <c r="K17" s="328"/>
      <c r="L17" s="328"/>
    </row>
    <row r="18" spans="7:12" x14ac:dyDescent="0.3">
      <c r="G18" s="328"/>
      <c r="H18" s="328"/>
      <c r="I18" s="328"/>
      <c r="J18" s="328"/>
      <c r="K18" s="328"/>
      <c r="L18" s="328"/>
    </row>
    <row r="24" spans="7:12" x14ac:dyDescent="0.3">
      <c r="G24" s="328" t="s">
        <v>3863</v>
      </c>
      <c r="H24" s="328"/>
      <c r="I24" s="328"/>
      <c r="J24" s="328"/>
      <c r="K24" s="328"/>
      <c r="L24" s="328"/>
    </row>
    <row r="25" spans="7:12" x14ac:dyDescent="0.3">
      <c r="G25" s="328"/>
      <c r="H25" s="328"/>
      <c r="I25" s="328"/>
      <c r="J25" s="328"/>
      <c r="K25" s="328"/>
      <c r="L25" s="328"/>
    </row>
    <row r="26" spans="7:12" x14ac:dyDescent="0.3">
      <c r="G26" s="328"/>
      <c r="H26" s="328"/>
      <c r="I26" s="328"/>
      <c r="J26" s="328"/>
      <c r="K26" s="328"/>
      <c r="L26" s="328"/>
    </row>
  </sheetData>
  <mergeCells count="6">
    <mergeCell ref="G16:L18"/>
    <mergeCell ref="G24:L26"/>
    <mergeCell ref="A1:B1"/>
    <mergeCell ref="D1:E1"/>
    <mergeCell ref="G1:H1"/>
    <mergeCell ref="J1:K1"/>
  </mergeCells>
  <phoneticPr fontId="46" type="noConversion"/>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80887-4349-4A28-99EC-BE6C95A14F1E}">
  <sheetPr codeName="Leht67">
    <tabColor rgb="FF00B0F0"/>
  </sheetPr>
  <dimension ref="A1:Q51"/>
  <sheetViews>
    <sheetView zoomScale="140" zoomScaleNormal="140" workbookViewId="0">
      <selection activeCell="A2" sqref="A2:A51"/>
    </sheetView>
  </sheetViews>
  <sheetFormatPr defaultColWidth="8.88671875" defaultRowHeight="15.6" x14ac:dyDescent="0.3"/>
  <cols>
    <col min="1" max="1" width="10.5546875" style="32" bestFit="1" customWidth="1"/>
    <col min="2" max="2" width="9" style="32" bestFit="1" customWidth="1"/>
    <col min="3" max="3" width="7.77734375" style="32" bestFit="1" customWidth="1"/>
    <col min="4" max="4" width="14.5546875" style="32" bestFit="1" customWidth="1"/>
    <col min="5" max="5" width="8.88671875" style="32"/>
    <col min="6" max="6" width="8.77734375" style="32" bestFit="1" customWidth="1"/>
    <col min="7" max="7" width="7.5546875" style="32" customWidth="1"/>
    <col min="8" max="8" width="6.21875" style="32" bestFit="1" customWidth="1"/>
    <col min="9" max="10" width="14.5546875" style="32" bestFit="1" customWidth="1"/>
    <col min="11" max="16384" width="8.88671875" style="32"/>
  </cols>
  <sheetData>
    <row r="1" spans="1:17" x14ac:dyDescent="0.3">
      <c r="A1" s="249" t="s">
        <v>2</v>
      </c>
      <c r="B1" s="250" t="s">
        <v>1554</v>
      </c>
      <c r="C1" s="250" t="s">
        <v>1213</v>
      </c>
      <c r="D1" s="251" t="s">
        <v>1624</v>
      </c>
    </row>
    <row r="2" spans="1:17" x14ac:dyDescent="0.3">
      <c r="A2" s="142" t="s">
        <v>1637</v>
      </c>
      <c r="B2" s="31">
        <v>40</v>
      </c>
      <c r="C2" s="31" t="s">
        <v>1616</v>
      </c>
      <c r="D2" s="93" t="s">
        <v>1633</v>
      </c>
      <c r="F2" s="62" t="s">
        <v>2</v>
      </c>
      <c r="G2" s="62" t="s">
        <v>1554</v>
      </c>
      <c r="H2" s="62" t="s">
        <v>1213</v>
      </c>
      <c r="I2" s="62" t="s">
        <v>1624</v>
      </c>
      <c r="K2" s="329" t="s">
        <v>3735</v>
      </c>
      <c r="L2" s="329"/>
      <c r="M2" s="329"/>
      <c r="N2" s="329"/>
      <c r="O2" s="329"/>
      <c r="P2" s="329"/>
    </row>
    <row r="3" spans="1:17" x14ac:dyDescent="0.3">
      <c r="A3" s="142" t="s">
        <v>1634</v>
      </c>
      <c r="B3" s="31">
        <v>32</v>
      </c>
      <c r="C3" s="31" t="s">
        <v>1623</v>
      </c>
      <c r="D3" s="93" t="s">
        <v>1633</v>
      </c>
      <c r="F3" s="207"/>
      <c r="K3" s="329"/>
      <c r="L3" s="329"/>
      <c r="M3" s="329"/>
      <c r="N3" s="329"/>
      <c r="O3" s="329"/>
      <c r="P3" s="329"/>
    </row>
    <row r="4" spans="1:17" x14ac:dyDescent="0.3">
      <c r="A4" s="142" t="s">
        <v>1628</v>
      </c>
      <c r="B4" s="31">
        <v>50</v>
      </c>
      <c r="C4" s="31" t="s">
        <v>1623</v>
      </c>
      <c r="D4" s="93" t="s">
        <v>1629</v>
      </c>
      <c r="J4" s="63"/>
      <c r="K4" s="329"/>
      <c r="L4" s="329"/>
      <c r="M4" s="329"/>
      <c r="N4" s="329"/>
      <c r="O4" s="329"/>
      <c r="P4" s="329"/>
    </row>
    <row r="5" spans="1:17" x14ac:dyDescent="0.3">
      <c r="A5" s="142" t="s">
        <v>1594</v>
      </c>
      <c r="B5" s="31">
        <v>32</v>
      </c>
      <c r="C5" s="31" t="s">
        <v>1616</v>
      </c>
      <c r="D5" s="93" t="s">
        <v>1625</v>
      </c>
    </row>
    <row r="6" spans="1:17" x14ac:dyDescent="0.3">
      <c r="A6" s="142" t="s">
        <v>955</v>
      </c>
      <c r="B6" s="31">
        <v>32</v>
      </c>
      <c r="C6" s="31" t="s">
        <v>1616</v>
      </c>
      <c r="D6" s="93" t="s">
        <v>1630</v>
      </c>
    </row>
    <row r="7" spans="1:17" x14ac:dyDescent="0.3">
      <c r="A7" s="142" t="s">
        <v>1632</v>
      </c>
      <c r="B7" s="31">
        <v>49</v>
      </c>
      <c r="C7" s="31" t="s">
        <v>1623</v>
      </c>
      <c r="D7" s="93" t="s">
        <v>1630</v>
      </c>
    </row>
    <row r="8" spans="1:17" x14ac:dyDescent="0.3">
      <c r="A8" s="142" t="s">
        <v>64</v>
      </c>
      <c r="B8" s="31">
        <v>32</v>
      </c>
      <c r="C8" s="31" t="s">
        <v>1616</v>
      </c>
      <c r="D8" s="93" t="s">
        <v>1630</v>
      </c>
    </row>
    <row r="9" spans="1:17" x14ac:dyDescent="0.3">
      <c r="A9" s="142" t="s">
        <v>1635</v>
      </c>
      <c r="B9" s="31">
        <v>40</v>
      </c>
      <c r="C9" s="31" t="s">
        <v>1623</v>
      </c>
      <c r="D9" s="93" t="s">
        <v>1626</v>
      </c>
    </row>
    <row r="10" spans="1:17" ht="15.6" customHeight="1" x14ac:dyDescent="0.3">
      <c r="A10" s="142" t="s">
        <v>704</v>
      </c>
      <c r="B10" s="31">
        <v>32</v>
      </c>
      <c r="C10" s="31" t="s">
        <v>1623</v>
      </c>
      <c r="D10" s="93" t="s">
        <v>1625</v>
      </c>
    </row>
    <row r="11" spans="1:17" x14ac:dyDescent="0.3">
      <c r="A11" s="142" t="s">
        <v>57</v>
      </c>
      <c r="B11" s="31">
        <v>50</v>
      </c>
      <c r="C11" s="31" t="s">
        <v>1623</v>
      </c>
      <c r="D11" s="93" t="s">
        <v>1631</v>
      </c>
    </row>
    <row r="12" spans="1:17" x14ac:dyDescent="0.3">
      <c r="A12" s="142" t="s">
        <v>631</v>
      </c>
      <c r="B12" s="31">
        <v>28</v>
      </c>
      <c r="C12" s="31" t="s">
        <v>1616</v>
      </c>
      <c r="D12" s="93" t="s">
        <v>1629</v>
      </c>
    </row>
    <row r="13" spans="1:17" x14ac:dyDescent="0.3">
      <c r="A13" s="142" t="s">
        <v>285</v>
      </c>
      <c r="B13" s="31">
        <v>40</v>
      </c>
      <c r="C13" s="31" t="s">
        <v>1616</v>
      </c>
      <c r="D13" s="93" t="s">
        <v>1625</v>
      </c>
    </row>
    <row r="14" spans="1:17" x14ac:dyDescent="0.3">
      <c r="A14" s="142" t="s">
        <v>270</v>
      </c>
      <c r="B14" s="31">
        <v>32</v>
      </c>
      <c r="C14" s="31" t="s">
        <v>1623</v>
      </c>
      <c r="D14" s="93" t="s">
        <v>1633</v>
      </c>
    </row>
    <row r="15" spans="1:17" x14ac:dyDescent="0.3">
      <c r="A15" s="142" t="s">
        <v>370</v>
      </c>
      <c r="B15" s="31">
        <v>39</v>
      </c>
      <c r="C15" s="31" t="s">
        <v>1616</v>
      </c>
      <c r="D15" s="93" t="s">
        <v>1626</v>
      </c>
    </row>
    <row r="16" spans="1:17" x14ac:dyDescent="0.3">
      <c r="A16" s="142" t="s">
        <v>369</v>
      </c>
      <c r="B16" s="31">
        <v>25</v>
      </c>
      <c r="C16" s="31" t="s">
        <v>1616</v>
      </c>
      <c r="D16" s="93" t="s">
        <v>1631</v>
      </c>
      <c r="K16" s="334" t="s">
        <v>3733</v>
      </c>
      <c r="L16" s="334"/>
      <c r="M16" s="334"/>
      <c r="N16" s="334"/>
      <c r="O16" s="334"/>
      <c r="P16" s="334"/>
      <c r="Q16" s="334"/>
    </row>
    <row r="17" spans="1:17" x14ac:dyDescent="0.3">
      <c r="A17" s="142" t="s">
        <v>263</v>
      </c>
      <c r="B17" s="31">
        <v>35</v>
      </c>
      <c r="C17" s="31" t="s">
        <v>1616</v>
      </c>
      <c r="D17" s="93" t="s">
        <v>1627</v>
      </c>
      <c r="K17" s="334"/>
      <c r="L17" s="334"/>
      <c r="M17" s="334"/>
      <c r="N17" s="334"/>
      <c r="O17" s="334"/>
      <c r="P17" s="334"/>
      <c r="Q17" s="334"/>
    </row>
    <row r="18" spans="1:17" x14ac:dyDescent="0.3">
      <c r="A18" s="142" t="s">
        <v>527</v>
      </c>
      <c r="B18" s="31">
        <v>25</v>
      </c>
      <c r="C18" s="31" t="s">
        <v>1616</v>
      </c>
      <c r="D18" s="93" t="s">
        <v>1626</v>
      </c>
      <c r="K18" s="334"/>
      <c r="L18" s="334"/>
      <c r="M18" s="334"/>
      <c r="N18" s="334"/>
      <c r="O18" s="334"/>
      <c r="P18" s="334"/>
      <c r="Q18" s="334"/>
    </row>
    <row r="19" spans="1:17" x14ac:dyDescent="0.3">
      <c r="A19" s="142" t="s">
        <v>332</v>
      </c>
      <c r="B19" s="31">
        <v>45</v>
      </c>
      <c r="C19" s="31" t="s">
        <v>1616</v>
      </c>
      <c r="D19" s="93" t="s">
        <v>1631</v>
      </c>
      <c r="K19" s="334"/>
      <c r="L19" s="334"/>
      <c r="M19" s="334"/>
      <c r="N19" s="334"/>
      <c r="O19" s="334"/>
      <c r="P19" s="334"/>
      <c r="Q19" s="334"/>
    </row>
    <row r="20" spans="1:17" x14ac:dyDescent="0.3">
      <c r="A20" s="142" t="s">
        <v>293</v>
      </c>
      <c r="B20" s="31">
        <v>39</v>
      </c>
      <c r="C20" s="31" t="s">
        <v>1623</v>
      </c>
      <c r="D20" s="93" t="s">
        <v>1629</v>
      </c>
      <c r="K20" s="334"/>
      <c r="L20" s="334"/>
      <c r="M20" s="334"/>
      <c r="N20" s="334"/>
      <c r="O20" s="334"/>
      <c r="P20" s="334"/>
      <c r="Q20" s="334"/>
    </row>
    <row r="21" spans="1:17" x14ac:dyDescent="0.3">
      <c r="A21" s="142" t="s">
        <v>525</v>
      </c>
      <c r="B21" s="31">
        <v>28</v>
      </c>
      <c r="C21" s="31" t="s">
        <v>1623</v>
      </c>
      <c r="D21" s="93" t="s">
        <v>1626</v>
      </c>
    </row>
    <row r="22" spans="1:17" x14ac:dyDescent="0.3">
      <c r="A22" s="142" t="s">
        <v>561</v>
      </c>
      <c r="B22" s="31">
        <v>39</v>
      </c>
      <c r="C22" s="31" t="s">
        <v>1616</v>
      </c>
      <c r="D22" s="93" t="s">
        <v>1625</v>
      </c>
    </row>
    <row r="23" spans="1:17" x14ac:dyDescent="0.3">
      <c r="A23" s="142" t="s">
        <v>589</v>
      </c>
      <c r="B23" s="31">
        <v>45</v>
      </c>
      <c r="C23" s="31" t="s">
        <v>1623</v>
      </c>
      <c r="D23" s="93" t="s">
        <v>1627</v>
      </c>
    </row>
    <row r="24" spans="1:17" x14ac:dyDescent="0.3">
      <c r="A24" s="142" t="s">
        <v>1018</v>
      </c>
      <c r="B24" s="31">
        <v>38</v>
      </c>
      <c r="C24" s="31" t="s">
        <v>1616</v>
      </c>
      <c r="D24" s="93" t="s">
        <v>1625</v>
      </c>
    </row>
    <row r="25" spans="1:17" x14ac:dyDescent="0.3">
      <c r="A25" s="142" t="s">
        <v>420</v>
      </c>
      <c r="B25" s="31">
        <v>32</v>
      </c>
      <c r="C25" s="31" t="s">
        <v>1623</v>
      </c>
      <c r="D25" s="93" t="s">
        <v>1630</v>
      </c>
    </row>
    <row r="26" spans="1:17" x14ac:dyDescent="0.3">
      <c r="A26" s="142" t="s">
        <v>1003</v>
      </c>
      <c r="B26" s="31">
        <v>25</v>
      </c>
      <c r="C26" s="31" t="s">
        <v>1623</v>
      </c>
      <c r="D26" s="93" t="s">
        <v>1625</v>
      </c>
    </row>
    <row r="27" spans="1:17" x14ac:dyDescent="0.3">
      <c r="A27" s="142" t="s">
        <v>260</v>
      </c>
      <c r="B27" s="31">
        <v>45</v>
      </c>
      <c r="C27" s="31" t="s">
        <v>1623</v>
      </c>
      <c r="D27" s="93" t="s">
        <v>1631</v>
      </c>
    </row>
    <row r="28" spans="1:17" x14ac:dyDescent="0.3">
      <c r="A28" s="142" t="s">
        <v>1636</v>
      </c>
      <c r="B28" s="31">
        <v>40</v>
      </c>
      <c r="C28" s="31" t="s">
        <v>1616</v>
      </c>
      <c r="D28" s="93" t="s">
        <v>1633</v>
      </c>
    </row>
    <row r="29" spans="1:17" x14ac:dyDescent="0.3">
      <c r="A29" s="142" t="s">
        <v>100</v>
      </c>
      <c r="B29" s="31">
        <v>25</v>
      </c>
      <c r="C29" s="31" t="s">
        <v>1623</v>
      </c>
      <c r="D29" s="93" t="s">
        <v>1631</v>
      </c>
    </row>
    <row r="30" spans="1:17" x14ac:dyDescent="0.3">
      <c r="A30" s="142" t="s">
        <v>628</v>
      </c>
      <c r="B30" s="31">
        <v>28</v>
      </c>
      <c r="C30" s="31" t="s">
        <v>1623</v>
      </c>
      <c r="D30" s="93" t="s">
        <v>1629</v>
      </c>
    </row>
    <row r="31" spans="1:17" x14ac:dyDescent="0.3">
      <c r="A31" s="142" t="s">
        <v>619</v>
      </c>
      <c r="B31" s="31">
        <v>28</v>
      </c>
      <c r="C31" s="31" t="s">
        <v>1616</v>
      </c>
      <c r="D31" s="93" t="s">
        <v>1625</v>
      </c>
    </row>
    <row r="32" spans="1:17" x14ac:dyDescent="0.3">
      <c r="A32" s="142" t="s">
        <v>275</v>
      </c>
      <c r="B32" s="31">
        <v>27</v>
      </c>
      <c r="C32" s="31" t="s">
        <v>1623</v>
      </c>
      <c r="D32" s="93" t="s">
        <v>1625</v>
      </c>
    </row>
    <row r="33" spans="1:4" x14ac:dyDescent="0.3">
      <c r="A33" s="142" t="s">
        <v>369</v>
      </c>
      <c r="B33" s="31">
        <v>41</v>
      </c>
      <c r="C33" s="31" t="s">
        <v>1616</v>
      </c>
      <c r="D33" s="93" t="s">
        <v>1631</v>
      </c>
    </row>
    <row r="34" spans="1:4" x14ac:dyDescent="0.3">
      <c r="A34" s="142" t="s">
        <v>9</v>
      </c>
      <c r="B34" s="31">
        <v>33</v>
      </c>
      <c r="C34" s="31" t="s">
        <v>1623</v>
      </c>
      <c r="D34" s="93" t="s">
        <v>3625</v>
      </c>
    </row>
    <row r="35" spans="1:4" x14ac:dyDescent="0.3">
      <c r="A35" s="142" t="s">
        <v>371</v>
      </c>
      <c r="B35" s="31">
        <v>52</v>
      </c>
      <c r="C35" s="31" t="s">
        <v>1616</v>
      </c>
      <c r="D35" s="93" t="s">
        <v>3626</v>
      </c>
    </row>
    <row r="36" spans="1:4" x14ac:dyDescent="0.3">
      <c r="A36" s="142" t="s">
        <v>1003</v>
      </c>
      <c r="B36" s="31">
        <v>39</v>
      </c>
      <c r="C36" s="31" t="s">
        <v>1623</v>
      </c>
      <c r="D36" s="93" t="s">
        <v>1627</v>
      </c>
    </row>
    <row r="37" spans="1:4" x14ac:dyDescent="0.3">
      <c r="A37" s="142" t="s">
        <v>259</v>
      </c>
      <c r="B37" s="31">
        <v>28</v>
      </c>
      <c r="C37" s="31" t="s">
        <v>1616</v>
      </c>
      <c r="D37" s="93" t="s">
        <v>1626</v>
      </c>
    </row>
    <row r="38" spans="1:4" x14ac:dyDescent="0.3">
      <c r="A38" s="142" t="s">
        <v>429</v>
      </c>
      <c r="B38" s="31">
        <v>58</v>
      </c>
      <c r="C38" s="31" t="s">
        <v>1623</v>
      </c>
      <c r="D38" s="93" t="s">
        <v>3627</v>
      </c>
    </row>
    <row r="39" spans="1:4" x14ac:dyDescent="0.3">
      <c r="A39" s="142" t="s">
        <v>479</v>
      </c>
      <c r="B39" s="31">
        <v>22</v>
      </c>
      <c r="C39" s="31" t="s">
        <v>1616</v>
      </c>
      <c r="D39" s="93" t="s">
        <v>3628</v>
      </c>
    </row>
    <row r="40" spans="1:4" x14ac:dyDescent="0.3">
      <c r="A40" s="142" t="s">
        <v>986</v>
      </c>
      <c r="B40" s="31">
        <v>46</v>
      </c>
      <c r="C40" s="31" t="s">
        <v>1623</v>
      </c>
      <c r="D40" s="93" t="s">
        <v>3629</v>
      </c>
    </row>
    <row r="41" spans="1:4" x14ac:dyDescent="0.3">
      <c r="A41" s="142" t="s">
        <v>255</v>
      </c>
      <c r="B41" s="31">
        <v>20</v>
      </c>
      <c r="C41" s="31" t="s">
        <v>1616</v>
      </c>
      <c r="D41" s="93" t="s">
        <v>3630</v>
      </c>
    </row>
    <row r="42" spans="1:4" x14ac:dyDescent="0.3">
      <c r="A42" s="142" t="s">
        <v>3624</v>
      </c>
      <c r="B42" s="31">
        <v>49</v>
      </c>
      <c r="C42" s="31" t="s">
        <v>1623</v>
      </c>
      <c r="D42" s="93" t="s">
        <v>1630</v>
      </c>
    </row>
    <row r="43" spans="1:4" x14ac:dyDescent="0.3">
      <c r="A43" s="142" t="s">
        <v>263</v>
      </c>
      <c r="B43" s="31">
        <v>31</v>
      </c>
      <c r="C43" s="31" t="s">
        <v>1616</v>
      </c>
      <c r="D43" s="93" t="s">
        <v>3631</v>
      </c>
    </row>
    <row r="44" spans="1:4" x14ac:dyDescent="0.3">
      <c r="A44" s="142" t="s">
        <v>598</v>
      </c>
      <c r="B44" s="31">
        <v>35</v>
      </c>
      <c r="C44" s="31" t="s">
        <v>1623</v>
      </c>
      <c r="D44" s="93" t="s">
        <v>1633</v>
      </c>
    </row>
    <row r="45" spans="1:4" x14ac:dyDescent="0.3">
      <c r="A45" s="142" t="s">
        <v>578</v>
      </c>
      <c r="B45" s="31">
        <v>57</v>
      </c>
      <c r="C45" s="31" t="s">
        <v>1616</v>
      </c>
      <c r="D45" s="93" t="s">
        <v>3632</v>
      </c>
    </row>
    <row r="46" spans="1:4" x14ac:dyDescent="0.3">
      <c r="A46" s="142" t="s">
        <v>11</v>
      </c>
      <c r="B46" s="31">
        <v>29</v>
      </c>
      <c r="C46" s="31" t="s">
        <v>1623</v>
      </c>
      <c r="D46" s="93" t="s">
        <v>1629</v>
      </c>
    </row>
    <row r="47" spans="1:4" x14ac:dyDescent="0.3">
      <c r="A47" s="142" t="s">
        <v>1018</v>
      </c>
      <c r="B47" s="31">
        <v>26</v>
      </c>
      <c r="C47" s="31" t="s">
        <v>1616</v>
      </c>
      <c r="D47" s="93" t="s">
        <v>3625</v>
      </c>
    </row>
    <row r="48" spans="1:4" x14ac:dyDescent="0.3">
      <c r="A48" s="142" t="s">
        <v>59</v>
      </c>
      <c r="B48" s="31">
        <v>54</v>
      </c>
      <c r="C48" s="31" t="s">
        <v>1623</v>
      </c>
      <c r="D48" s="93" t="s">
        <v>1625</v>
      </c>
    </row>
    <row r="49" spans="1:4" x14ac:dyDescent="0.3">
      <c r="A49" s="142" t="s">
        <v>955</v>
      </c>
      <c r="B49" s="31">
        <v>44</v>
      </c>
      <c r="C49" s="31" t="s">
        <v>1616</v>
      </c>
      <c r="D49" s="93" t="s">
        <v>1626</v>
      </c>
    </row>
    <row r="50" spans="1:4" x14ac:dyDescent="0.3">
      <c r="A50" s="142" t="s">
        <v>376</v>
      </c>
      <c r="B50" s="31">
        <v>21</v>
      </c>
      <c r="C50" s="31" t="s">
        <v>1623</v>
      </c>
      <c r="D50" s="93" t="s">
        <v>1627</v>
      </c>
    </row>
    <row r="51" spans="1:4" x14ac:dyDescent="0.3">
      <c r="A51" s="143" t="s">
        <v>682</v>
      </c>
      <c r="B51" s="144">
        <v>38</v>
      </c>
      <c r="C51" s="144" t="s">
        <v>1616</v>
      </c>
      <c r="D51" s="145" t="s">
        <v>1631</v>
      </c>
    </row>
  </sheetData>
  <mergeCells count="2">
    <mergeCell ref="K2:P4"/>
    <mergeCell ref="K16:Q20"/>
  </mergeCells>
  <pageMargins left="0.7" right="0.7" top="0.75" bottom="0.75" header="0.3" footer="0.3"/>
  <drawing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65866-0097-4372-8A23-911C4FC8526D}">
  <sheetPr codeName="Leht68">
    <tabColor rgb="FF00B0F0"/>
  </sheetPr>
  <dimension ref="A1:Q51"/>
  <sheetViews>
    <sheetView zoomScale="140" zoomScaleNormal="140" workbookViewId="0"/>
  </sheetViews>
  <sheetFormatPr defaultColWidth="8.88671875" defaultRowHeight="15.6" x14ac:dyDescent="0.3"/>
  <cols>
    <col min="1" max="1" width="8.77734375" style="32" bestFit="1" customWidth="1"/>
    <col min="2" max="2" width="7" style="32" bestFit="1" customWidth="1"/>
    <col min="3" max="3" width="6.21875" style="32" bestFit="1" customWidth="1"/>
    <col min="4" max="4" width="14.5546875" style="32" bestFit="1" customWidth="1"/>
    <col min="5" max="5" width="8.88671875" style="32"/>
    <col min="6" max="6" width="10" style="32" bestFit="1" customWidth="1"/>
    <col min="7" max="7" width="7" style="32" bestFit="1" customWidth="1"/>
    <col min="8" max="8" width="6.21875" style="32" bestFit="1" customWidth="1"/>
    <col min="9" max="9" width="14.5546875" style="32" bestFit="1" customWidth="1"/>
    <col min="10" max="16384" width="8.88671875" style="32"/>
  </cols>
  <sheetData>
    <row r="1" spans="1:17" x14ac:dyDescent="0.3">
      <c r="A1" s="62" t="s">
        <v>2</v>
      </c>
      <c r="B1" s="62" t="s">
        <v>1554</v>
      </c>
      <c r="C1" s="62" t="s">
        <v>1213</v>
      </c>
      <c r="D1" s="62" t="s">
        <v>1624</v>
      </c>
    </row>
    <row r="2" spans="1:17" x14ac:dyDescent="0.3">
      <c r="A2" s="31" t="s">
        <v>1637</v>
      </c>
      <c r="B2" s="31">
        <v>40</v>
      </c>
      <c r="C2" s="31" t="s">
        <v>1616</v>
      </c>
      <c r="D2" s="31" t="s">
        <v>1633</v>
      </c>
      <c r="F2" s="31" t="s">
        <v>1213</v>
      </c>
      <c r="G2" s="88"/>
      <c r="K2" s="328" t="s">
        <v>3732</v>
      </c>
      <c r="L2" s="328"/>
      <c r="M2" s="328"/>
      <c r="N2" s="328"/>
      <c r="O2" s="328"/>
      <c r="P2" s="328"/>
      <c r="Q2" s="328"/>
    </row>
    <row r="3" spans="1:17" x14ac:dyDescent="0.3">
      <c r="A3" s="31" t="s">
        <v>1634</v>
      </c>
      <c r="B3" s="31">
        <v>32</v>
      </c>
      <c r="C3" s="31" t="s">
        <v>1623</v>
      </c>
      <c r="D3" s="31" t="s">
        <v>1633</v>
      </c>
      <c r="F3"/>
      <c r="G3"/>
      <c r="K3" s="328"/>
      <c r="L3" s="328"/>
      <c r="M3" s="328"/>
      <c r="N3" s="328"/>
      <c r="O3" s="328"/>
      <c r="P3" s="328"/>
      <c r="Q3" s="328"/>
    </row>
    <row r="4" spans="1:17" x14ac:dyDescent="0.3">
      <c r="A4" s="31" t="s">
        <v>1628</v>
      </c>
      <c r="B4" s="31">
        <v>50</v>
      </c>
      <c r="C4" s="31" t="s">
        <v>1623</v>
      </c>
      <c r="D4" s="31" t="s">
        <v>1629</v>
      </c>
      <c r="F4" s="63"/>
      <c r="G4" s="63"/>
      <c r="H4" s="63"/>
      <c r="I4" s="63"/>
      <c r="K4" s="328"/>
      <c r="L4" s="328"/>
      <c r="M4" s="328"/>
      <c r="N4" s="328"/>
      <c r="O4" s="328"/>
      <c r="P4" s="328"/>
      <c r="Q4" s="328"/>
    </row>
    <row r="5" spans="1:17" x14ac:dyDescent="0.3">
      <c r="A5" s="31" t="s">
        <v>1594</v>
      </c>
      <c r="B5" s="31">
        <v>32</v>
      </c>
      <c r="C5" s="31" t="s">
        <v>1616</v>
      </c>
      <c r="D5" s="31" t="s">
        <v>1625</v>
      </c>
      <c r="F5" s="62" t="s">
        <v>2</v>
      </c>
      <c r="G5" s="62" t="s">
        <v>1554</v>
      </c>
      <c r="H5" s="62" t="s">
        <v>1213</v>
      </c>
      <c r="I5" s="62" t="s">
        <v>1624</v>
      </c>
      <c r="K5" s="328"/>
      <c r="L5" s="328"/>
      <c r="M5" s="328"/>
      <c r="N5" s="328"/>
      <c r="O5" s="328"/>
      <c r="P5" s="328"/>
      <c r="Q5" s="328"/>
    </row>
    <row r="6" spans="1:17" x14ac:dyDescent="0.3">
      <c r="A6" s="31" t="s">
        <v>955</v>
      </c>
      <c r="B6" s="31">
        <v>32</v>
      </c>
      <c r="C6" s="31" t="s">
        <v>1616</v>
      </c>
      <c r="D6" s="31" t="s">
        <v>1630</v>
      </c>
      <c r="F6" s="207"/>
      <c r="K6" s="328"/>
      <c r="L6" s="328"/>
      <c r="M6" s="328"/>
      <c r="N6" s="328"/>
      <c r="O6" s="328"/>
      <c r="P6" s="328"/>
      <c r="Q6" s="328"/>
    </row>
    <row r="7" spans="1:17" x14ac:dyDescent="0.3">
      <c r="A7" s="31" t="s">
        <v>1632</v>
      </c>
      <c r="B7" s="31">
        <v>49</v>
      </c>
      <c r="C7" s="31" t="s">
        <v>1623</v>
      </c>
      <c r="D7" s="31" t="s">
        <v>1630</v>
      </c>
      <c r="K7" s="328"/>
      <c r="L7" s="328"/>
      <c r="M7" s="328"/>
      <c r="N7" s="328"/>
      <c r="O7" s="328"/>
      <c r="P7" s="328"/>
      <c r="Q7" s="328"/>
    </row>
    <row r="8" spans="1:17" x14ac:dyDescent="0.3">
      <c r="A8" s="31" t="s">
        <v>64</v>
      </c>
      <c r="B8" s="31">
        <v>32</v>
      </c>
      <c r="C8" s="31" t="s">
        <v>1616</v>
      </c>
      <c r="D8" s="31" t="s">
        <v>1630</v>
      </c>
      <c r="K8" s="328"/>
      <c r="L8" s="328"/>
      <c r="M8" s="328"/>
      <c r="N8" s="328"/>
      <c r="O8" s="328"/>
      <c r="P8" s="328"/>
      <c r="Q8" s="328"/>
    </row>
    <row r="9" spans="1:17" x14ac:dyDescent="0.3">
      <c r="A9" s="31" t="s">
        <v>1635</v>
      </c>
      <c r="B9" s="31">
        <v>40</v>
      </c>
      <c r="C9" s="31" t="s">
        <v>1623</v>
      </c>
      <c r="D9" s="31" t="s">
        <v>1626</v>
      </c>
    </row>
    <row r="10" spans="1:17" ht="15.6" customHeight="1" x14ac:dyDescent="0.3">
      <c r="A10" s="31" t="s">
        <v>704</v>
      </c>
      <c r="B10" s="31">
        <v>32</v>
      </c>
      <c r="C10" s="31" t="s">
        <v>1623</v>
      </c>
      <c r="D10" s="31" t="s">
        <v>1625</v>
      </c>
    </row>
    <row r="11" spans="1:17" x14ac:dyDescent="0.3">
      <c r="A11" s="31" t="s">
        <v>57</v>
      </c>
      <c r="B11" s="31">
        <v>50</v>
      </c>
      <c r="C11" s="31" t="s">
        <v>1623</v>
      </c>
      <c r="D11" s="31" t="s">
        <v>1631</v>
      </c>
    </row>
    <row r="12" spans="1:17" x14ac:dyDescent="0.3">
      <c r="A12" s="31" t="s">
        <v>631</v>
      </c>
      <c r="B12" s="31">
        <v>28</v>
      </c>
      <c r="C12" s="31" t="s">
        <v>1616</v>
      </c>
      <c r="D12" s="31" t="s">
        <v>1629</v>
      </c>
    </row>
    <row r="13" spans="1:17" x14ac:dyDescent="0.3">
      <c r="A13" s="31" t="s">
        <v>285</v>
      </c>
      <c r="B13" s="31">
        <v>40</v>
      </c>
      <c r="C13" s="31" t="s">
        <v>1616</v>
      </c>
      <c r="D13" s="31" t="s">
        <v>1625</v>
      </c>
    </row>
    <row r="14" spans="1:17" x14ac:dyDescent="0.3">
      <c r="A14" s="31" t="s">
        <v>270</v>
      </c>
      <c r="B14" s="31">
        <v>32</v>
      </c>
      <c r="C14" s="31" t="s">
        <v>1623</v>
      </c>
      <c r="D14" s="31" t="s">
        <v>1633</v>
      </c>
    </row>
    <row r="15" spans="1:17" x14ac:dyDescent="0.3">
      <c r="A15" s="31" t="s">
        <v>370</v>
      </c>
      <c r="B15" s="31">
        <v>39</v>
      </c>
      <c r="C15" s="31" t="s">
        <v>1616</v>
      </c>
      <c r="D15" s="31" t="s">
        <v>1626</v>
      </c>
    </row>
    <row r="16" spans="1:17" x14ac:dyDescent="0.3">
      <c r="A16" s="31" t="s">
        <v>369</v>
      </c>
      <c r="B16" s="31">
        <v>25</v>
      </c>
      <c r="C16" s="31" t="s">
        <v>1616</v>
      </c>
      <c r="D16" s="31" t="s">
        <v>1631</v>
      </c>
    </row>
    <row r="17" spans="1:16" x14ac:dyDescent="0.3">
      <c r="A17" s="31" t="s">
        <v>263</v>
      </c>
      <c r="B17" s="31">
        <v>35</v>
      </c>
      <c r="C17" s="31" t="s">
        <v>1616</v>
      </c>
      <c r="D17" s="31" t="s">
        <v>1627</v>
      </c>
    </row>
    <row r="18" spans="1:16" x14ac:dyDescent="0.3">
      <c r="A18" s="31" t="s">
        <v>527</v>
      </c>
      <c r="B18" s="31">
        <v>25</v>
      </c>
      <c r="C18" s="31" t="s">
        <v>1616</v>
      </c>
      <c r="D18" s="31" t="s">
        <v>1626</v>
      </c>
    </row>
    <row r="19" spans="1:16" x14ac:dyDescent="0.3">
      <c r="A19" s="31" t="s">
        <v>332</v>
      </c>
      <c r="B19" s="31">
        <v>45</v>
      </c>
      <c r="C19" s="31" t="s">
        <v>1616</v>
      </c>
      <c r="D19" s="31" t="s">
        <v>1631</v>
      </c>
    </row>
    <row r="20" spans="1:16" x14ac:dyDescent="0.3">
      <c r="A20" s="31" t="s">
        <v>293</v>
      </c>
      <c r="B20" s="31">
        <v>39</v>
      </c>
      <c r="C20" s="31" t="s">
        <v>1623</v>
      </c>
      <c r="D20" s="31" t="s">
        <v>1629</v>
      </c>
    </row>
    <row r="21" spans="1:16" x14ac:dyDescent="0.3">
      <c r="A21" s="31" t="s">
        <v>525</v>
      </c>
      <c r="B21" s="31">
        <v>28</v>
      </c>
      <c r="C21" s="31" t="s">
        <v>1623</v>
      </c>
      <c r="D21" s="31" t="s">
        <v>1626</v>
      </c>
    </row>
    <row r="22" spans="1:16" x14ac:dyDescent="0.3">
      <c r="A22" s="31" t="s">
        <v>561</v>
      </c>
      <c r="B22" s="31">
        <v>39</v>
      </c>
      <c r="C22" s="31" t="s">
        <v>1616</v>
      </c>
      <c r="D22" s="31" t="s">
        <v>1625</v>
      </c>
    </row>
    <row r="23" spans="1:16" x14ac:dyDescent="0.3">
      <c r="A23" s="31" t="s">
        <v>589</v>
      </c>
      <c r="B23" s="31">
        <v>45</v>
      </c>
      <c r="C23" s="31" t="s">
        <v>1623</v>
      </c>
      <c r="D23" s="31" t="s">
        <v>1627</v>
      </c>
    </row>
    <row r="24" spans="1:16" x14ac:dyDescent="0.3">
      <c r="A24" s="31" t="s">
        <v>1018</v>
      </c>
      <c r="B24" s="31">
        <v>38</v>
      </c>
      <c r="C24" s="31" t="s">
        <v>1616</v>
      </c>
      <c r="D24" s="31" t="s">
        <v>1625</v>
      </c>
    </row>
    <row r="25" spans="1:16" x14ac:dyDescent="0.3">
      <c r="A25" s="31" t="s">
        <v>420</v>
      </c>
      <c r="B25" s="31">
        <v>32</v>
      </c>
      <c r="C25" s="31" t="s">
        <v>1623</v>
      </c>
      <c r="D25" s="31" t="s">
        <v>1630</v>
      </c>
    </row>
    <row r="26" spans="1:16" x14ac:dyDescent="0.3">
      <c r="A26" s="31" t="s">
        <v>1003</v>
      </c>
      <c r="B26" s="31">
        <v>25</v>
      </c>
      <c r="C26" s="31" t="s">
        <v>1623</v>
      </c>
      <c r="D26" s="31" t="s">
        <v>1625</v>
      </c>
      <c r="L26" s="328" t="s">
        <v>3635</v>
      </c>
      <c r="M26" s="328"/>
      <c r="N26" s="328"/>
      <c r="O26" s="328"/>
      <c r="P26" s="328"/>
    </row>
    <row r="27" spans="1:16" x14ac:dyDescent="0.3">
      <c r="A27" s="31" t="s">
        <v>260</v>
      </c>
      <c r="B27" s="31">
        <v>45</v>
      </c>
      <c r="C27" s="31" t="s">
        <v>1623</v>
      </c>
      <c r="D27" s="31" t="s">
        <v>1631</v>
      </c>
      <c r="L27" s="328"/>
      <c r="M27" s="328"/>
      <c r="N27" s="328"/>
      <c r="O27" s="328"/>
      <c r="P27" s="328"/>
    </row>
    <row r="28" spans="1:16" x14ac:dyDescent="0.3">
      <c r="A28" s="31" t="s">
        <v>1636</v>
      </c>
      <c r="B28" s="31">
        <v>40</v>
      </c>
      <c r="C28" s="31" t="s">
        <v>1616</v>
      </c>
      <c r="D28" s="31" t="s">
        <v>1633</v>
      </c>
      <c r="L28" s="328"/>
      <c r="M28" s="328"/>
      <c r="N28" s="328"/>
      <c r="O28" s="328"/>
      <c r="P28" s="328"/>
    </row>
    <row r="29" spans="1:16" x14ac:dyDescent="0.3">
      <c r="A29" s="31" t="s">
        <v>100</v>
      </c>
      <c r="B29" s="31">
        <v>25</v>
      </c>
      <c r="C29" s="31" t="s">
        <v>1623</v>
      </c>
      <c r="D29" s="31" t="s">
        <v>1631</v>
      </c>
    </row>
    <row r="30" spans="1:16" x14ac:dyDescent="0.3">
      <c r="A30" s="31" t="s">
        <v>628</v>
      </c>
      <c r="B30" s="31">
        <v>28</v>
      </c>
      <c r="C30" s="31" t="s">
        <v>1623</v>
      </c>
      <c r="D30" s="31" t="s">
        <v>1629</v>
      </c>
    </row>
    <row r="31" spans="1:16" x14ac:dyDescent="0.3">
      <c r="A31" s="31" t="s">
        <v>619</v>
      </c>
      <c r="B31" s="31">
        <v>28</v>
      </c>
      <c r="C31" s="31" t="s">
        <v>1616</v>
      </c>
      <c r="D31" s="31" t="s">
        <v>1625</v>
      </c>
    </row>
    <row r="32" spans="1:16" x14ac:dyDescent="0.3">
      <c r="A32" s="31" t="s">
        <v>275</v>
      </c>
      <c r="B32" s="31">
        <v>27</v>
      </c>
      <c r="C32" s="31" t="s">
        <v>1623</v>
      </c>
      <c r="D32" s="31" t="s">
        <v>1625</v>
      </c>
    </row>
    <row r="33" spans="1:4" x14ac:dyDescent="0.3">
      <c r="A33" s="31" t="s">
        <v>369</v>
      </c>
      <c r="B33" s="31">
        <v>41</v>
      </c>
      <c r="C33" s="31" t="s">
        <v>1616</v>
      </c>
      <c r="D33" s="31" t="s">
        <v>1631</v>
      </c>
    </row>
    <row r="34" spans="1:4" x14ac:dyDescent="0.3">
      <c r="A34" s="31" t="s">
        <v>9</v>
      </c>
      <c r="B34" s="31">
        <v>33</v>
      </c>
      <c r="C34" s="31" t="s">
        <v>1623</v>
      </c>
      <c r="D34" s="31" t="s">
        <v>3625</v>
      </c>
    </row>
    <row r="35" spans="1:4" x14ac:dyDescent="0.3">
      <c r="A35" s="31" t="s">
        <v>371</v>
      </c>
      <c r="B35" s="31">
        <v>52</v>
      </c>
      <c r="C35" s="31" t="s">
        <v>1616</v>
      </c>
      <c r="D35" s="31" t="s">
        <v>3626</v>
      </c>
    </row>
    <row r="36" spans="1:4" x14ac:dyDescent="0.3">
      <c r="A36" s="31" t="s">
        <v>1003</v>
      </c>
      <c r="B36" s="31">
        <v>39</v>
      </c>
      <c r="C36" s="31" t="s">
        <v>1623</v>
      </c>
      <c r="D36" s="31" t="s">
        <v>1627</v>
      </c>
    </row>
    <row r="37" spans="1:4" x14ac:dyDescent="0.3">
      <c r="A37" s="31" t="s">
        <v>259</v>
      </c>
      <c r="B37" s="31">
        <v>28</v>
      </c>
      <c r="C37" s="31" t="s">
        <v>1616</v>
      </c>
      <c r="D37" s="31" t="s">
        <v>1626</v>
      </c>
    </row>
    <row r="38" spans="1:4" x14ac:dyDescent="0.3">
      <c r="A38" s="31" t="s">
        <v>429</v>
      </c>
      <c r="B38" s="31">
        <v>58</v>
      </c>
      <c r="C38" s="31" t="s">
        <v>1623</v>
      </c>
      <c r="D38" s="31" t="s">
        <v>3627</v>
      </c>
    </row>
    <row r="39" spans="1:4" x14ac:dyDescent="0.3">
      <c r="A39" s="31" t="s">
        <v>479</v>
      </c>
      <c r="B39" s="31">
        <v>22</v>
      </c>
      <c r="C39" s="31" t="s">
        <v>1616</v>
      </c>
      <c r="D39" s="31" t="s">
        <v>3628</v>
      </c>
    </row>
    <row r="40" spans="1:4" x14ac:dyDescent="0.3">
      <c r="A40" s="31" t="s">
        <v>986</v>
      </c>
      <c r="B40" s="31">
        <v>46</v>
      </c>
      <c r="C40" s="31" t="s">
        <v>1623</v>
      </c>
      <c r="D40" s="31" t="s">
        <v>3629</v>
      </c>
    </row>
    <row r="41" spans="1:4" x14ac:dyDescent="0.3">
      <c r="A41" s="31" t="s">
        <v>255</v>
      </c>
      <c r="B41" s="31">
        <v>20</v>
      </c>
      <c r="C41" s="31" t="s">
        <v>1616</v>
      </c>
      <c r="D41" s="31" t="s">
        <v>3630</v>
      </c>
    </row>
    <row r="42" spans="1:4" x14ac:dyDescent="0.3">
      <c r="A42" s="31" t="s">
        <v>3624</v>
      </c>
      <c r="B42" s="31">
        <v>49</v>
      </c>
      <c r="C42" s="31" t="s">
        <v>1623</v>
      </c>
      <c r="D42" s="31" t="s">
        <v>1630</v>
      </c>
    </row>
    <row r="43" spans="1:4" x14ac:dyDescent="0.3">
      <c r="A43" s="31" t="s">
        <v>263</v>
      </c>
      <c r="B43" s="31">
        <v>31</v>
      </c>
      <c r="C43" s="31" t="s">
        <v>1616</v>
      </c>
      <c r="D43" s="31" t="s">
        <v>3631</v>
      </c>
    </row>
    <row r="44" spans="1:4" x14ac:dyDescent="0.3">
      <c r="A44" s="31" t="s">
        <v>598</v>
      </c>
      <c r="B44" s="31">
        <v>35</v>
      </c>
      <c r="C44" s="31" t="s">
        <v>1623</v>
      </c>
      <c r="D44" s="31" t="s">
        <v>1633</v>
      </c>
    </row>
    <row r="45" spans="1:4" x14ac:dyDescent="0.3">
      <c r="A45" s="31" t="s">
        <v>578</v>
      </c>
      <c r="B45" s="31">
        <v>57</v>
      </c>
      <c r="C45" s="31" t="s">
        <v>1616</v>
      </c>
      <c r="D45" s="31" t="s">
        <v>3632</v>
      </c>
    </row>
    <row r="46" spans="1:4" x14ac:dyDescent="0.3">
      <c r="A46" s="31" t="s">
        <v>11</v>
      </c>
      <c r="B46" s="31">
        <v>29</v>
      </c>
      <c r="C46" s="31" t="s">
        <v>1623</v>
      </c>
      <c r="D46" s="31" t="s">
        <v>1629</v>
      </c>
    </row>
    <row r="47" spans="1:4" x14ac:dyDescent="0.3">
      <c r="A47" s="31" t="s">
        <v>1018</v>
      </c>
      <c r="B47" s="31">
        <v>26</v>
      </c>
      <c r="C47" s="31" t="s">
        <v>1616</v>
      </c>
      <c r="D47" s="31" t="s">
        <v>3625</v>
      </c>
    </row>
    <row r="48" spans="1:4" x14ac:dyDescent="0.3">
      <c r="A48" s="31" t="s">
        <v>59</v>
      </c>
      <c r="B48" s="31">
        <v>54</v>
      </c>
      <c r="C48" s="31" t="s">
        <v>1623</v>
      </c>
      <c r="D48" s="31" t="s">
        <v>1625</v>
      </c>
    </row>
    <row r="49" spans="1:4" x14ac:dyDescent="0.3">
      <c r="A49" s="31" t="s">
        <v>955</v>
      </c>
      <c r="B49" s="31">
        <v>44</v>
      </c>
      <c r="C49" s="31" t="s">
        <v>1616</v>
      </c>
      <c r="D49" s="31" t="s">
        <v>1626</v>
      </c>
    </row>
    <row r="50" spans="1:4" x14ac:dyDescent="0.3">
      <c r="A50" s="31" t="s">
        <v>376</v>
      </c>
      <c r="B50" s="31">
        <v>21</v>
      </c>
      <c r="C50" s="31" t="s">
        <v>1623</v>
      </c>
      <c r="D50" s="31" t="s">
        <v>1627</v>
      </c>
    </row>
    <row r="51" spans="1:4" x14ac:dyDescent="0.3">
      <c r="A51" s="31" t="s">
        <v>682</v>
      </c>
      <c r="B51" s="31">
        <v>38</v>
      </c>
      <c r="C51" s="31" t="s">
        <v>1616</v>
      </c>
      <c r="D51" s="31" t="s">
        <v>1631</v>
      </c>
    </row>
  </sheetData>
  <mergeCells count="2">
    <mergeCell ref="K2:Q8"/>
    <mergeCell ref="L26:P28"/>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57278-362D-4D27-91A6-070979553F88}">
  <sheetPr codeName="Leht69">
    <tabColor rgb="FF00B0F0"/>
  </sheetPr>
  <dimension ref="A1:P51"/>
  <sheetViews>
    <sheetView zoomScale="140" zoomScaleNormal="140" workbookViewId="0"/>
  </sheetViews>
  <sheetFormatPr defaultColWidth="8.88671875" defaultRowHeight="15.6" x14ac:dyDescent="0.3"/>
  <cols>
    <col min="1" max="1" width="8.77734375" style="32" bestFit="1" customWidth="1"/>
    <col min="2" max="2" width="6.77734375" style="32" bestFit="1" customWidth="1"/>
    <col min="3" max="3" width="6.21875" style="32" bestFit="1" customWidth="1"/>
    <col min="4" max="4" width="14.5546875" style="32" bestFit="1" customWidth="1"/>
    <col min="5" max="5" width="8.88671875" style="32"/>
    <col min="6" max="6" width="9.88671875" style="32" customWidth="1"/>
    <col min="7" max="7" width="12.109375" style="32" customWidth="1"/>
    <col min="8" max="8" width="8" style="32" customWidth="1"/>
    <col min="9" max="9" width="12.44140625" style="32" customWidth="1"/>
    <col min="10" max="16384" width="8.88671875" style="32"/>
  </cols>
  <sheetData>
    <row r="1" spans="1:15" x14ac:dyDescent="0.3">
      <c r="A1" s="62" t="s">
        <v>2</v>
      </c>
      <c r="B1" s="62" t="s">
        <v>1554</v>
      </c>
      <c r="C1" s="62" t="s">
        <v>1213</v>
      </c>
      <c r="D1" s="62" t="s">
        <v>1624</v>
      </c>
      <c r="F1" s="252" t="s">
        <v>1554</v>
      </c>
      <c r="G1" s="31">
        <v>31</v>
      </c>
    </row>
    <row r="2" spans="1:15" x14ac:dyDescent="0.3">
      <c r="A2" s="31" t="s">
        <v>255</v>
      </c>
      <c r="B2" s="31">
        <v>20</v>
      </c>
      <c r="C2" s="31" t="s">
        <v>1616</v>
      </c>
      <c r="D2" s="31" t="s">
        <v>3630</v>
      </c>
      <c r="F2" s="62" t="s">
        <v>1213</v>
      </c>
      <c r="G2" s="31" t="s">
        <v>1616</v>
      </c>
    </row>
    <row r="3" spans="1:15" x14ac:dyDescent="0.3">
      <c r="A3" s="31" t="s">
        <v>376</v>
      </c>
      <c r="B3" s="31">
        <v>21</v>
      </c>
      <c r="C3" s="31" t="s">
        <v>1623</v>
      </c>
      <c r="D3" s="31" t="s">
        <v>1627</v>
      </c>
      <c r="F3" s="62" t="s">
        <v>1624</v>
      </c>
      <c r="G3" s="31" t="s">
        <v>1631</v>
      </c>
      <c r="K3" s="328" t="s">
        <v>3633</v>
      </c>
      <c r="L3" s="328"/>
      <c r="M3" s="328"/>
      <c r="N3" s="328"/>
      <c r="O3" s="328"/>
    </row>
    <row r="4" spans="1:15" x14ac:dyDescent="0.3">
      <c r="A4" s="31" t="s">
        <v>479</v>
      </c>
      <c r="B4" s="31">
        <v>22</v>
      </c>
      <c r="C4" s="31" t="s">
        <v>1616</v>
      </c>
      <c r="D4" s="31" t="s">
        <v>3628</v>
      </c>
      <c r="K4" s="328"/>
      <c r="L4" s="328"/>
      <c r="M4" s="328"/>
      <c r="N4" s="328"/>
      <c r="O4" s="328"/>
    </row>
    <row r="5" spans="1:15" x14ac:dyDescent="0.3">
      <c r="A5" s="31" t="s">
        <v>369</v>
      </c>
      <c r="B5" s="31">
        <v>25</v>
      </c>
      <c r="C5" s="31" t="s">
        <v>1616</v>
      </c>
      <c r="D5" s="31" t="s">
        <v>1631</v>
      </c>
      <c r="F5" s="207"/>
      <c r="K5" s="328"/>
      <c r="L5" s="328"/>
      <c r="M5" s="328"/>
      <c r="N5" s="328"/>
      <c r="O5" s="328"/>
    </row>
    <row r="6" spans="1:15" x14ac:dyDescent="0.3">
      <c r="A6" s="31" t="s">
        <v>527</v>
      </c>
      <c r="B6" s="31">
        <v>25</v>
      </c>
      <c r="C6" s="31" t="s">
        <v>1616</v>
      </c>
      <c r="D6" s="31" t="s">
        <v>1626</v>
      </c>
      <c r="K6" s="328"/>
      <c r="L6" s="328"/>
      <c r="M6" s="328"/>
      <c r="N6" s="328"/>
      <c r="O6" s="328"/>
    </row>
    <row r="7" spans="1:15" x14ac:dyDescent="0.3">
      <c r="A7" s="31" t="s">
        <v>1003</v>
      </c>
      <c r="B7" s="31">
        <v>25</v>
      </c>
      <c r="C7" s="31" t="s">
        <v>1623</v>
      </c>
      <c r="D7" s="31" t="s">
        <v>1625</v>
      </c>
      <c r="K7" s="328"/>
      <c r="L7" s="328"/>
      <c r="M7" s="328"/>
      <c r="N7" s="328"/>
      <c r="O7" s="328"/>
    </row>
    <row r="8" spans="1:15" x14ac:dyDescent="0.3">
      <c r="A8" s="31" t="s">
        <v>100</v>
      </c>
      <c r="B8" s="31">
        <v>25</v>
      </c>
      <c r="C8" s="31" t="s">
        <v>1623</v>
      </c>
      <c r="D8" s="31" t="s">
        <v>1631</v>
      </c>
    </row>
    <row r="9" spans="1:15" x14ac:dyDescent="0.3">
      <c r="A9" s="31" t="s">
        <v>1018</v>
      </c>
      <c r="B9" s="31">
        <v>26</v>
      </c>
      <c r="C9" s="31" t="s">
        <v>1616</v>
      </c>
      <c r="D9" s="31" t="s">
        <v>3625</v>
      </c>
    </row>
    <row r="10" spans="1:15" x14ac:dyDescent="0.3">
      <c r="A10" s="31" t="s">
        <v>275</v>
      </c>
      <c r="B10" s="31">
        <v>27</v>
      </c>
      <c r="C10" s="31" t="s">
        <v>1623</v>
      </c>
      <c r="D10" s="31" t="s">
        <v>1625</v>
      </c>
    </row>
    <row r="11" spans="1:15" x14ac:dyDescent="0.3">
      <c r="A11" s="31" t="s">
        <v>631</v>
      </c>
      <c r="B11" s="31">
        <v>28</v>
      </c>
      <c r="C11" s="31" t="s">
        <v>1616</v>
      </c>
      <c r="D11" s="31" t="s">
        <v>1629</v>
      </c>
    </row>
    <row r="12" spans="1:15" x14ac:dyDescent="0.3">
      <c r="A12" s="31" t="s">
        <v>525</v>
      </c>
      <c r="B12" s="31">
        <v>28</v>
      </c>
      <c r="C12" s="31" t="s">
        <v>1623</v>
      </c>
      <c r="D12" s="31" t="s">
        <v>1626</v>
      </c>
    </row>
    <row r="13" spans="1:15" x14ac:dyDescent="0.3">
      <c r="A13" s="31" t="s">
        <v>628</v>
      </c>
      <c r="B13" s="31">
        <v>28</v>
      </c>
      <c r="C13" s="31" t="s">
        <v>1623</v>
      </c>
      <c r="D13" s="31" t="s">
        <v>1629</v>
      </c>
    </row>
    <row r="14" spans="1:15" x14ac:dyDescent="0.3">
      <c r="A14" s="31" t="s">
        <v>619</v>
      </c>
      <c r="B14" s="31">
        <v>28</v>
      </c>
      <c r="C14" s="31" t="s">
        <v>1616</v>
      </c>
      <c r="D14" s="31" t="s">
        <v>1625</v>
      </c>
    </row>
    <row r="15" spans="1:15" x14ac:dyDescent="0.3">
      <c r="A15" s="31" t="s">
        <v>259</v>
      </c>
      <c r="B15" s="31">
        <v>28</v>
      </c>
      <c r="C15" s="31" t="s">
        <v>1616</v>
      </c>
      <c r="D15" s="31" t="s">
        <v>1626</v>
      </c>
    </row>
    <row r="16" spans="1:15" x14ac:dyDescent="0.3">
      <c r="A16" s="31" t="s">
        <v>11</v>
      </c>
      <c r="B16" s="31">
        <v>29</v>
      </c>
      <c r="C16" s="31" t="s">
        <v>1623</v>
      </c>
      <c r="D16" s="31" t="s">
        <v>1629</v>
      </c>
      <c r="K16" s="328" t="s">
        <v>3634</v>
      </c>
      <c r="L16" s="328"/>
      <c r="M16" s="328"/>
      <c r="N16" s="328"/>
      <c r="O16" s="328"/>
    </row>
    <row r="17" spans="1:15" x14ac:dyDescent="0.3">
      <c r="A17" s="31" t="s">
        <v>263</v>
      </c>
      <c r="B17" s="31">
        <v>31</v>
      </c>
      <c r="C17" s="31" t="s">
        <v>1616</v>
      </c>
      <c r="D17" s="31" t="s">
        <v>3631</v>
      </c>
      <c r="K17" s="328"/>
      <c r="L17" s="328"/>
      <c r="M17" s="328"/>
      <c r="N17" s="328"/>
      <c r="O17" s="328"/>
    </row>
    <row r="18" spans="1:15" x14ac:dyDescent="0.3">
      <c r="A18" s="31" t="s">
        <v>1634</v>
      </c>
      <c r="B18" s="31">
        <v>32</v>
      </c>
      <c r="C18" s="31" t="s">
        <v>1623</v>
      </c>
      <c r="D18" s="31" t="s">
        <v>1633</v>
      </c>
      <c r="K18" s="328"/>
      <c r="L18" s="328"/>
      <c r="M18" s="328"/>
      <c r="N18" s="328"/>
      <c r="O18" s="328"/>
    </row>
    <row r="19" spans="1:15" x14ac:dyDescent="0.3">
      <c r="A19" s="31" t="s">
        <v>1594</v>
      </c>
      <c r="B19" s="31">
        <v>32</v>
      </c>
      <c r="C19" s="31" t="s">
        <v>1616</v>
      </c>
      <c r="D19" s="31" t="s">
        <v>1625</v>
      </c>
      <c r="K19" s="328"/>
      <c r="L19" s="328"/>
      <c r="M19" s="328"/>
      <c r="N19" s="328"/>
      <c r="O19" s="328"/>
    </row>
    <row r="20" spans="1:15" x14ac:dyDescent="0.3">
      <c r="A20" s="31" t="s">
        <v>955</v>
      </c>
      <c r="B20" s="31">
        <v>32</v>
      </c>
      <c r="C20" s="31" t="s">
        <v>1616</v>
      </c>
      <c r="D20" s="31" t="s">
        <v>1630</v>
      </c>
      <c r="K20" s="328"/>
      <c r="L20" s="328"/>
      <c r="M20" s="328"/>
      <c r="N20" s="328"/>
      <c r="O20" s="328"/>
    </row>
    <row r="21" spans="1:15" x14ac:dyDescent="0.3">
      <c r="A21" s="31" t="s">
        <v>64</v>
      </c>
      <c r="B21" s="31">
        <v>32</v>
      </c>
      <c r="C21" s="31" t="s">
        <v>1616</v>
      </c>
      <c r="D21" s="31" t="s">
        <v>1630</v>
      </c>
      <c r="K21" s="328"/>
      <c r="L21" s="328"/>
      <c r="M21" s="328"/>
      <c r="N21" s="328"/>
      <c r="O21" s="328"/>
    </row>
    <row r="22" spans="1:15" x14ac:dyDescent="0.3">
      <c r="A22" s="31" t="s">
        <v>704</v>
      </c>
      <c r="B22" s="31">
        <v>32</v>
      </c>
      <c r="C22" s="31" t="s">
        <v>1623</v>
      </c>
      <c r="D22" s="31" t="s">
        <v>1625</v>
      </c>
    </row>
    <row r="23" spans="1:15" x14ac:dyDescent="0.3">
      <c r="A23" s="31" t="s">
        <v>270</v>
      </c>
      <c r="B23" s="31">
        <v>32</v>
      </c>
      <c r="C23" s="31" t="s">
        <v>1623</v>
      </c>
      <c r="D23" s="31" t="s">
        <v>1633</v>
      </c>
    </row>
    <row r="24" spans="1:15" x14ac:dyDescent="0.3">
      <c r="A24" s="31" t="s">
        <v>420</v>
      </c>
      <c r="B24" s="31">
        <v>32</v>
      </c>
      <c r="C24" s="31" t="s">
        <v>1623</v>
      </c>
      <c r="D24" s="31" t="s">
        <v>1630</v>
      </c>
    </row>
    <row r="25" spans="1:15" x14ac:dyDescent="0.3">
      <c r="A25" s="31" t="s">
        <v>9</v>
      </c>
      <c r="B25" s="31">
        <v>33</v>
      </c>
      <c r="C25" s="31" t="s">
        <v>1623</v>
      </c>
      <c r="D25" s="31" t="s">
        <v>3625</v>
      </c>
    </row>
    <row r="26" spans="1:15" x14ac:dyDescent="0.3">
      <c r="A26" s="31" t="s">
        <v>263</v>
      </c>
      <c r="B26" s="31">
        <v>35</v>
      </c>
      <c r="C26" s="31" t="s">
        <v>1616</v>
      </c>
      <c r="D26" s="31" t="s">
        <v>1627</v>
      </c>
    </row>
    <row r="27" spans="1:15" x14ac:dyDescent="0.3">
      <c r="A27" s="31" t="s">
        <v>598</v>
      </c>
      <c r="B27" s="31">
        <v>35</v>
      </c>
      <c r="C27" s="31" t="s">
        <v>1623</v>
      </c>
      <c r="D27" s="31" t="s">
        <v>1633</v>
      </c>
    </row>
    <row r="28" spans="1:15" x14ac:dyDescent="0.3">
      <c r="A28" s="31" t="s">
        <v>1018</v>
      </c>
      <c r="B28" s="31">
        <v>38</v>
      </c>
      <c r="C28" s="31" t="s">
        <v>1616</v>
      </c>
      <c r="D28" s="31" t="s">
        <v>1625</v>
      </c>
    </row>
    <row r="29" spans="1:15" x14ac:dyDescent="0.3">
      <c r="A29" s="31" t="s">
        <v>682</v>
      </c>
      <c r="B29" s="31">
        <v>38</v>
      </c>
      <c r="C29" s="31" t="s">
        <v>1616</v>
      </c>
      <c r="D29" s="31" t="s">
        <v>1631</v>
      </c>
    </row>
    <row r="30" spans="1:15" x14ac:dyDescent="0.3">
      <c r="A30" s="31" t="s">
        <v>370</v>
      </c>
      <c r="B30" s="31">
        <v>39</v>
      </c>
      <c r="C30" s="31" t="s">
        <v>1616</v>
      </c>
      <c r="D30" s="31" t="s">
        <v>1626</v>
      </c>
    </row>
    <row r="31" spans="1:15" x14ac:dyDescent="0.3">
      <c r="A31" s="31" t="s">
        <v>293</v>
      </c>
      <c r="B31" s="31">
        <v>39</v>
      </c>
      <c r="C31" s="31" t="s">
        <v>1623</v>
      </c>
      <c r="D31" s="31" t="s">
        <v>1629</v>
      </c>
    </row>
    <row r="32" spans="1:15" x14ac:dyDescent="0.3">
      <c r="A32" s="31" t="s">
        <v>561</v>
      </c>
      <c r="B32" s="31">
        <v>39</v>
      </c>
      <c r="C32" s="31" t="s">
        <v>1616</v>
      </c>
      <c r="D32" s="31" t="s">
        <v>1625</v>
      </c>
      <c r="K32" s="328" t="s">
        <v>3636</v>
      </c>
      <c r="L32" s="328"/>
      <c r="M32" s="328"/>
      <c r="N32" s="328"/>
      <c r="O32" s="328"/>
    </row>
    <row r="33" spans="1:16" x14ac:dyDescent="0.3">
      <c r="A33" s="31" t="s">
        <v>1003</v>
      </c>
      <c r="B33" s="31">
        <v>39</v>
      </c>
      <c r="C33" s="31" t="s">
        <v>1623</v>
      </c>
      <c r="D33" s="31" t="s">
        <v>1627</v>
      </c>
      <c r="K33" s="328"/>
      <c r="L33" s="328"/>
      <c r="M33" s="328"/>
      <c r="N33" s="328"/>
      <c r="O33" s="328"/>
    </row>
    <row r="34" spans="1:16" x14ac:dyDescent="0.3">
      <c r="A34" s="31" t="s">
        <v>1637</v>
      </c>
      <c r="B34" s="31">
        <v>40</v>
      </c>
      <c r="C34" s="31" t="s">
        <v>1616</v>
      </c>
      <c r="D34" s="31" t="s">
        <v>1633</v>
      </c>
      <c r="K34" s="328"/>
      <c r="L34" s="328"/>
      <c r="M34" s="328"/>
      <c r="N34" s="328"/>
      <c r="O34" s="328"/>
    </row>
    <row r="35" spans="1:16" x14ac:dyDescent="0.3">
      <c r="A35" s="31" t="s">
        <v>1635</v>
      </c>
      <c r="B35" s="31">
        <v>40</v>
      </c>
      <c r="C35" s="31" t="s">
        <v>1623</v>
      </c>
      <c r="D35" s="31" t="s">
        <v>1626</v>
      </c>
    </row>
    <row r="36" spans="1:16" x14ac:dyDescent="0.3">
      <c r="A36" s="31" t="s">
        <v>285</v>
      </c>
      <c r="B36" s="31">
        <v>40</v>
      </c>
      <c r="C36" s="31" t="s">
        <v>1616</v>
      </c>
      <c r="D36" s="31" t="s">
        <v>1625</v>
      </c>
    </row>
    <row r="37" spans="1:16" x14ac:dyDescent="0.3">
      <c r="A37" s="31" t="s">
        <v>1636</v>
      </c>
      <c r="B37" s="31">
        <v>40</v>
      </c>
      <c r="C37" s="31" t="s">
        <v>1616</v>
      </c>
      <c r="D37" s="31" t="s">
        <v>1633</v>
      </c>
    </row>
    <row r="38" spans="1:16" x14ac:dyDescent="0.3">
      <c r="A38" s="31" t="s">
        <v>369</v>
      </c>
      <c r="B38" s="31">
        <v>41</v>
      </c>
      <c r="C38" s="31" t="s">
        <v>1616</v>
      </c>
      <c r="D38" s="31" t="s">
        <v>1631</v>
      </c>
    </row>
    <row r="39" spans="1:16" x14ac:dyDescent="0.3">
      <c r="A39" s="31" t="s">
        <v>955</v>
      </c>
      <c r="B39" s="31">
        <v>44</v>
      </c>
      <c r="C39" s="31" t="s">
        <v>1616</v>
      </c>
      <c r="D39" s="31" t="s">
        <v>1626</v>
      </c>
    </row>
    <row r="40" spans="1:16" x14ac:dyDescent="0.3">
      <c r="A40" s="31" t="s">
        <v>332</v>
      </c>
      <c r="B40" s="31">
        <v>45</v>
      </c>
      <c r="C40" s="31" t="s">
        <v>1616</v>
      </c>
      <c r="D40" s="31" t="s">
        <v>1631</v>
      </c>
      <c r="K40" s="334" t="s">
        <v>3734</v>
      </c>
      <c r="L40" s="334"/>
      <c r="M40" s="334"/>
      <c r="N40" s="334"/>
      <c r="O40" s="334"/>
      <c r="P40" s="334"/>
    </row>
    <row r="41" spans="1:16" x14ac:dyDescent="0.3">
      <c r="A41" s="31" t="s">
        <v>589</v>
      </c>
      <c r="B41" s="31">
        <v>45</v>
      </c>
      <c r="C41" s="31" t="s">
        <v>1623</v>
      </c>
      <c r="D41" s="31" t="s">
        <v>1627</v>
      </c>
      <c r="K41" s="334"/>
      <c r="L41" s="334"/>
      <c r="M41" s="334"/>
      <c r="N41" s="334"/>
      <c r="O41" s="334"/>
      <c r="P41" s="334"/>
    </row>
    <row r="42" spans="1:16" x14ac:dyDescent="0.3">
      <c r="A42" s="31" t="s">
        <v>260</v>
      </c>
      <c r="B42" s="31">
        <v>45</v>
      </c>
      <c r="C42" s="31" t="s">
        <v>1623</v>
      </c>
      <c r="D42" s="31" t="s">
        <v>1631</v>
      </c>
      <c r="K42" s="334"/>
      <c r="L42" s="334"/>
      <c r="M42" s="334"/>
      <c r="N42" s="334"/>
      <c r="O42" s="334"/>
      <c r="P42" s="334"/>
    </row>
    <row r="43" spans="1:16" x14ac:dyDescent="0.3">
      <c r="A43" s="31" t="s">
        <v>986</v>
      </c>
      <c r="B43" s="31">
        <v>46</v>
      </c>
      <c r="C43" s="31" t="s">
        <v>1623</v>
      </c>
      <c r="D43" s="31" t="s">
        <v>3629</v>
      </c>
      <c r="K43" s="334"/>
      <c r="L43" s="334"/>
      <c r="M43" s="334"/>
      <c r="N43" s="334"/>
      <c r="O43" s="334"/>
      <c r="P43" s="334"/>
    </row>
    <row r="44" spans="1:16" x14ac:dyDescent="0.3">
      <c r="A44" s="31" t="s">
        <v>1632</v>
      </c>
      <c r="B44" s="31">
        <v>49</v>
      </c>
      <c r="C44" s="31" t="s">
        <v>1623</v>
      </c>
      <c r="D44" s="31" t="s">
        <v>1630</v>
      </c>
      <c r="K44" s="334"/>
      <c r="L44" s="334"/>
      <c r="M44" s="334"/>
      <c r="N44" s="334"/>
      <c r="O44" s="334"/>
      <c r="P44" s="334"/>
    </row>
    <row r="45" spans="1:16" x14ac:dyDescent="0.3">
      <c r="A45" s="31" t="s">
        <v>3624</v>
      </c>
      <c r="B45" s="31">
        <v>49</v>
      </c>
      <c r="C45" s="31" t="s">
        <v>1623</v>
      </c>
      <c r="D45" s="31" t="s">
        <v>1630</v>
      </c>
      <c r="K45" s="334"/>
      <c r="L45" s="334"/>
      <c r="M45" s="334"/>
      <c r="N45" s="334"/>
      <c r="O45" s="334"/>
      <c r="P45" s="334"/>
    </row>
    <row r="46" spans="1:16" x14ac:dyDescent="0.3">
      <c r="A46" s="31" t="s">
        <v>1628</v>
      </c>
      <c r="B46" s="31">
        <v>50</v>
      </c>
      <c r="C46" s="31" t="s">
        <v>1623</v>
      </c>
      <c r="D46" s="31" t="s">
        <v>1629</v>
      </c>
    </row>
    <row r="47" spans="1:16" x14ac:dyDescent="0.3">
      <c r="A47" s="31" t="s">
        <v>57</v>
      </c>
      <c r="B47" s="31">
        <v>50</v>
      </c>
      <c r="C47" s="31" t="s">
        <v>1623</v>
      </c>
      <c r="D47" s="31" t="s">
        <v>1631</v>
      </c>
    </row>
    <row r="48" spans="1:16" x14ac:dyDescent="0.3">
      <c r="A48" s="31" t="s">
        <v>371</v>
      </c>
      <c r="B48" s="31">
        <v>52</v>
      </c>
      <c r="C48" s="31" t="s">
        <v>1616</v>
      </c>
      <c r="D48" s="31" t="s">
        <v>3626</v>
      </c>
    </row>
    <row r="49" spans="1:4" x14ac:dyDescent="0.3">
      <c r="A49" s="31" t="s">
        <v>59</v>
      </c>
      <c r="B49" s="31">
        <v>54</v>
      </c>
      <c r="C49" s="31" t="s">
        <v>1623</v>
      </c>
      <c r="D49" s="31" t="s">
        <v>1625</v>
      </c>
    </row>
    <row r="50" spans="1:4" x14ac:dyDescent="0.3">
      <c r="A50" s="31" t="s">
        <v>578</v>
      </c>
      <c r="B50" s="31">
        <v>57</v>
      </c>
      <c r="C50" s="31" t="s">
        <v>1616</v>
      </c>
      <c r="D50" s="31" t="s">
        <v>3632</v>
      </c>
    </row>
    <row r="51" spans="1:4" x14ac:dyDescent="0.3">
      <c r="A51" s="31" t="s">
        <v>429</v>
      </c>
      <c r="B51" s="31">
        <v>58</v>
      </c>
      <c r="C51" s="31" t="s">
        <v>1623</v>
      </c>
      <c r="D51" s="31" t="s">
        <v>3627</v>
      </c>
    </row>
  </sheetData>
  <sortState xmlns:xlrd2="http://schemas.microsoft.com/office/spreadsheetml/2017/richdata2" ref="A2:D51">
    <sortCondition ref="B2:B51"/>
  </sortState>
  <mergeCells count="4">
    <mergeCell ref="K3:O7"/>
    <mergeCell ref="K16:O21"/>
    <mergeCell ref="K32:O34"/>
    <mergeCell ref="K40:P45"/>
  </mergeCells>
  <dataValidations count="3">
    <dataValidation type="list" allowBlank="1" showInputMessage="1" showErrorMessage="1" sqref="G2" xr:uid="{FD1DB7C7-2C21-4EA6-A58E-CDDEC5570C3B}">
      <formula1>$C$2:$C$51</formula1>
    </dataValidation>
    <dataValidation type="list" allowBlank="1" showInputMessage="1" showErrorMessage="1" sqref="G3" xr:uid="{389C538E-9A1A-402D-B54E-6C3DFE886AEE}">
      <formula1>$D$2:$D$51</formula1>
    </dataValidation>
    <dataValidation type="list" allowBlank="1" showInputMessage="1" showErrorMessage="1" sqref="G1" xr:uid="{3984B2A5-7571-4616-9A01-485B59AD6E39}">
      <formula1>$B$2:$B$51</formula1>
    </dataValidation>
  </dataValidation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82E8A-5174-4B3D-816F-EFDF52AC32F3}">
  <sheetPr>
    <tabColor rgb="FFFF0000"/>
  </sheetPr>
  <dimension ref="A1"/>
  <sheetViews>
    <sheetView zoomScale="140" zoomScaleNormal="140" workbookViewId="0">
      <selection activeCell="I9" sqref="I9"/>
    </sheetView>
  </sheetViews>
  <sheetFormatPr defaultColWidth="8.77734375" defaultRowHeight="15.6" x14ac:dyDescent="0.3"/>
  <cols>
    <col min="1" max="16384" width="8.77734375" style="32"/>
  </cols>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9E276-0DF8-494C-AB80-FC03B21AB9B6}">
  <sheetPr codeName="Leht70">
    <tabColor rgb="FF00B0F0"/>
  </sheetPr>
  <dimension ref="A1:Q51"/>
  <sheetViews>
    <sheetView zoomScale="140" zoomScaleNormal="140" workbookViewId="0"/>
  </sheetViews>
  <sheetFormatPr defaultColWidth="8.88671875" defaultRowHeight="15.6" x14ac:dyDescent="0.3"/>
  <cols>
    <col min="1" max="1" width="8.77734375" style="32" bestFit="1" customWidth="1"/>
    <col min="2" max="2" width="6.77734375" style="32" bestFit="1" customWidth="1"/>
    <col min="3" max="3" width="6.21875" style="32" bestFit="1" customWidth="1"/>
    <col min="4" max="4" width="14.5546875" style="32" bestFit="1" customWidth="1"/>
    <col min="5" max="16384" width="8.88671875" style="32"/>
  </cols>
  <sheetData>
    <row r="1" spans="1:17" x14ac:dyDescent="0.3">
      <c r="A1" s="62" t="s">
        <v>2</v>
      </c>
      <c r="B1" s="62" t="s">
        <v>1554</v>
      </c>
      <c r="C1" s="62" t="s">
        <v>1213</v>
      </c>
      <c r="D1" s="62" t="s">
        <v>1624</v>
      </c>
    </row>
    <row r="2" spans="1:17" x14ac:dyDescent="0.3">
      <c r="A2" s="31" t="s">
        <v>1637</v>
      </c>
      <c r="B2" s="31">
        <v>40</v>
      </c>
      <c r="C2" s="31" t="s">
        <v>1616</v>
      </c>
      <c r="D2" s="31" t="s">
        <v>1633</v>
      </c>
      <c r="F2" s="31" t="s">
        <v>1624</v>
      </c>
      <c r="G2" s="88"/>
      <c r="K2" s="328" t="s">
        <v>3637</v>
      </c>
      <c r="L2" s="328"/>
      <c r="M2" s="328"/>
      <c r="N2" s="328"/>
      <c r="O2" s="328"/>
      <c r="P2" s="328"/>
      <c r="Q2" s="328"/>
    </row>
    <row r="3" spans="1:17" x14ac:dyDescent="0.3">
      <c r="A3" s="31" t="s">
        <v>1634</v>
      </c>
      <c r="B3" s="31">
        <v>32</v>
      </c>
      <c r="C3" s="31" t="s">
        <v>1623</v>
      </c>
      <c r="D3" s="31" t="s">
        <v>1633</v>
      </c>
      <c r="K3" s="328"/>
      <c r="L3" s="328"/>
      <c r="M3" s="328"/>
      <c r="N3" s="328"/>
      <c r="O3" s="328"/>
      <c r="P3" s="328"/>
      <c r="Q3" s="328"/>
    </row>
    <row r="4" spans="1:17" x14ac:dyDescent="0.3">
      <c r="A4" s="31" t="s">
        <v>1628</v>
      </c>
      <c r="B4" s="31">
        <v>50</v>
      </c>
      <c r="C4" s="31" t="s">
        <v>1623</v>
      </c>
      <c r="D4" s="31" t="s">
        <v>1629</v>
      </c>
      <c r="F4" s="207"/>
      <c r="K4" s="328"/>
      <c r="L4" s="328"/>
      <c r="M4" s="328"/>
      <c r="N4" s="328"/>
      <c r="O4" s="328"/>
      <c r="P4" s="328"/>
      <c r="Q4" s="328"/>
    </row>
    <row r="5" spans="1:17" x14ac:dyDescent="0.3">
      <c r="A5" s="31" t="s">
        <v>1594</v>
      </c>
      <c r="B5" s="31">
        <v>32</v>
      </c>
      <c r="C5" s="31" t="s">
        <v>1616</v>
      </c>
      <c r="D5" s="31" t="s">
        <v>1625</v>
      </c>
      <c r="K5" s="328"/>
      <c r="L5" s="328"/>
      <c r="M5" s="328"/>
      <c r="N5" s="328"/>
      <c r="O5" s="328"/>
      <c r="P5" s="328"/>
      <c r="Q5" s="328"/>
    </row>
    <row r="6" spans="1:17" x14ac:dyDescent="0.3">
      <c r="A6" s="31" t="s">
        <v>955</v>
      </c>
      <c r="B6" s="31">
        <v>32</v>
      </c>
      <c r="C6" s="31" t="s">
        <v>1616</v>
      </c>
      <c r="D6" s="31" t="s">
        <v>1630</v>
      </c>
      <c r="K6" s="328"/>
      <c r="L6" s="328"/>
      <c r="M6" s="328"/>
      <c r="N6" s="328"/>
      <c r="O6" s="328"/>
      <c r="P6" s="328"/>
      <c r="Q6" s="328"/>
    </row>
    <row r="7" spans="1:17" x14ac:dyDescent="0.3">
      <c r="A7" s="31" t="s">
        <v>1632</v>
      </c>
      <c r="B7" s="31">
        <v>49</v>
      </c>
      <c r="C7" s="31" t="s">
        <v>1623</v>
      </c>
      <c r="D7" s="31" t="s">
        <v>1630</v>
      </c>
    </row>
    <row r="8" spans="1:17" x14ac:dyDescent="0.3">
      <c r="A8" s="31" t="s">
        <v>64</v>
      </c>
      <c r="B8" s="31">
        <v>32</v>
      </c>
      <c r="C8" s="31" t="s">
        <v>1616</v>
      </c>
      <c r="D8" s="31" t="s">
        <v>1630</v>
      </c>
    </row>
    <row r="9" spans="1:17" x14ac:dyDescent="0.3">
      <c r="A9" s="31" t="s">
        <v>1635</v>
      </c>
      <c r="B9" s="31">
        <v>40</v>
      </c>
      <c r="C9" s="31" t="s">
        <v>1623</v>
      </c>
      <c r="D9" s="31" t="s">
        <v>1626</v>
      </c>
    </row>
    <row r="10" spans="1:17" x14ac:dyDescent="0.3">
      <c r="A10" s="31" t="s">
        <v>704</v>
      </c>
      <c r="B10" s="31">
        <v>32</v>
      </c>
      <c r="C10" s="31" t="s">
        <v>1623</v>
      </c>
      <c r="D10" s="31" t="s">
        <v>1625</v>
      </c>
    </row>
    <row r="11" spans="1:17" x14ac:dyDescent="0.3">
      <c r="A11" s="31" t="s">
        <v>57</v>
      </c>
      <c r="B11" s="31">
        <v>50</v>
      </c>
      <c r="C11" s="31" t="s">
        <v>1623</v>
      </c>
      <c r="D11" s="31" t="s">
        <v>1631</v>
      </c>
    </row>
    <row r="12" spans="1:17" x14ac:dyDescent="0.3">
      <c r="A12" s="31" t="s">
        <v>631</v>
      </c>
      <c r="B12" s="31">
        <v>28</v>
      </c>
      <c r="C12" s="31" t="s">
        <v>1616</v>
      </c>
      <c r="D12" s="31" t="s">
        <v>1629</v>
      </c>
    </row>
    <row r="13" spans="1:17" x14ac:dyDescent="0.3">
      <c r="A13" s="31" t="s">
        <v>285</v>
      </c>
      <c r="B13" s="31">
        <v>40</v>
      </c>
      <c r="C13" s="31" t="s">
        <v>1616</v>
      </c>
      <c r="D13" s="31" t="s">
        <v>1625</v>
      </c>
    </row>
    <row r="14" spans="1:17" x14ac:dyDescent="0.3">
      <c r="A14" s="31" t="s">
        <v>270</v>
      </c>
      <c r="B14" s="31">
        <v>32</v>
      </c>
      <c r="C14" s="31" t="s">
        <v>1623</v>
      </c>
      <c r="D14" s="31" t="s">
        <v>1633</v>
      </c>
    </row>
    <row r="15" spans="1:17" x14ac:dyDescent="0.3">
      <c r="A15" s="31" t="s">
        <v>370</v>
      </c>
      <c r="B15" s="31">
        <v>39</v>
      </c>
      <c r="C15" s="31" t="s">
        <v>1616</v>
      </c>
      <c r="D15" s="31" t="s">
        <v>1626</v>
      </c>
    </row>
    <row r="16" spans="1:17" x14ac:dyDescent="0.3">
      <c r="A16" s="31" t="s">
        <v>369</v>
      </c>
      <c r="B16" s="31">
        <v>25</v>
      </c>
      <c r="C16" s="31" t="s">
        <v>1616</v>
      </c>
      <c r="D16" s="31" t="s">
        <v>1631</v>
      </c>
    </row>
    <row r="17" spans="1:17" x14ac:dyDescent="0.3">
      <c r="A17" s="31" t="s">
        <v>263</v>
      </c>
      <c r="B17" s="31">
        <v>35</v>
      </c>
      <c r="C17" s="31" t="s">
        <v>1616</v>
      </c>
      <c r="D17" s="31" t="s">
        <v>1627</v>
      </c>
    </row>
    <row r="18" spans="1:17" ht="15.6" customHeight="1" x14ac:dyDescent="0.3">
      <c r="A18" s="31" t="s">
        <v>527</v>
      </c>
      <c r="B18" s="31">
        <v>25</v>
      </c>
      <c r="C18" s="31" t="s">
        <v>1616</v>
      </c>
      <c r="D18" s="31" t="s">
        <v>1626</v>
      </c>
      <c r="K18" s="329" t="s">
        <v>3736</v>
      </c>
      <c r="L18" s="329"/>
      <c r="M18" s="329"/>
      <c r="N18" s="329"/>
      <c r="O18" s="329"/>
      <c r="P18" s="329"/>
      <c r="Q18" s="329"/>
    </row>
    <row r="19" spans="1:17" x14ac:dyDescent="0.3">
      <c r="A19" s="31" t="s">
        <v>332</v>
      </c>
      <c r="B19" s="31">
        <v>45</v>
      </c>
      <c r="C19" s="31" t="s">
        <v>1616</v>
      </c>
      <c r="D19" s="31" t="s">
        <v>1631</v>
      </c>
      <c r="K19" s="329"/>
      <c r="L19" s="329"/>
      <c r="M19" s="329"/>
      <c r="N19" s="329"/>
      <c r="O19" s="329"/>
      <c r="P19" s="329"/>
      <c r="Q19" s="329"/>
    </row>
    <row r="20" spans="1:17" x14ac:dyDescent="0.3">
      <c r="A20" s="31" t="s">
        <v>293</v>
      </c>
      <c r="B20" s="31">
        <v>39</v>
      </c>
      <c r="C20" s="31" t="s">
        <v>1623</v>
      </c>
      <c r="D20" s="31" t="s">
        <v>1629</v>
      </c>
      <c r="K20" s="329"/>
      <c r="L20" s="329"/>
      <c r="M20" s="329"/>
      <c r="N20" s="329"/>
      <c r="O20" s="329"/>
      <c r="P20" s="329"/>
      <c r="Q20" s="329"/>
    </row>
    <row r="21" spans="1:17" x14ac:dyDescent="0.3">
      <c r="A21" s="31" t="s">
        <v>525</v>
      </c>
      <c r="B21" s="31">
        <v>28</v>
      </c>
      <c r="C21" s="31" t="s">
        <v>1623</v>
      </c>
      <c r="D21" s="31" t="s">
        <v>1626</v>
      </c>
      <c r="K21" s="329"/>
      <c r="L21" s="329"/>
      <c r="M21" s="329"/>
      <c r="N21" s="329"/>
      <c r="O21" s="329"/>
      <c r="P21" s="329"/>
      <c r="Q21" s="329"/>
    </row>
    <row r="22" spans="1:17" x14ac:dyDescent="0.3">
      <c r="A22" s="31" t="s">
        <v>561</v>
      </c>
      <c r="B22" s="31">
        <v>39</v>
      </c>
      <c r="C22" s="31" t="s">
        <v>1616</v>
      </c>
      <c r="D22" s="31" t="s">
        <v>1625</v>
      </c>
      <c r="K22" s="329"/>
      <c r="L22" s="329"/>
      <c r="M22" s="329"/>
      <c r="N22" s="329"/>
      <c r="O22" s="329"/>
      <c r="P22" s="329"/>
      <c r="Q22" s="329"/>
    </row>
    <row r="23" spans="1:17" x14ac:dyDescent="0.3">
      <c r="A23" s="31" t="s">
        <v>589</v>
      </c>
      <c r="B23" s="31">
        <v>45</v>
      </c>
      <c r="C23" s="31" t="s">
        <v>1623</v>
      </c>
      <c r="D23" s="31" t="s">
        <v>1627</v>
      </c>
      <c r="K23" s="329"/>
      <c r="L23" s="329"/>
      <c r="M23" s="329"/>
      <c r="N23" s="329"/>
      <c r="O23" s="329"/>
      <c r="P23" s="329"/>
      <c r="Q23" s="329"/>
    </row>
    <row r="24" spans="1:17" x14ac:dyDescent="0.3">
      <c r="A24" s="31" t="s">
        <v>1018</v>
      </c>
      <c r="B24" s="31">
        <v>38</v>
      </c>
      <c r="C24" s="31" t="s">
        <v>1616</v>
      </c>
      <c r="D24" s="31" t="s">
        <v>1625</v>
      </c>
    </row>
    <row r="25" spans="1:17" x14ac:dyDescent="0.3">
      <c r="A25" s="31" t="s">
        <v>420</v>
      </c>
      <c r="B25" s="31">
        <v>32</v>
      </c>
      <c r="C25" s="31" t="s">
        <v>1623</v>
      </c>
      <c r="D25" s="31" t="s">
        <v>1630</v>
      </c>
    </row>
    <row r="26" spans="1:17" x14ac:dyDescent="0.3">
      <c r="A26" s="31" t="s">
        <v>1003</v>
      </c>
      <c r="B26" s="31">
        <v>25</v>
      </c>
      <c r="C26" s="31" t="s">
        <v>1623</v>
      </c>
      <c r="D26" s="31" t="s">
        <v>1625</v>
      </c>
    </row>
    <row r="27" spans="1:17" x14ac:dyDescent="0.3">
      <c r="A27" s="31" t="s">
        <v>260</v>
      </c>
      <c r="B27" s="31">
        <v>45</v>
      </c>
      <c r="C27" s="31" t="s">
        <v>1623</v>
      </c>
      <c r="D27" s="31" t="s">
        <v>1631</v>
      </c>
    </row>
    <row r="28" spans="1:17" x14ac:dyDescent="0.3">
      <c r="A28" s="31" t="s">
        <v>1636</v>
      </c>
      <c r="B28" s="31">
        <v>40</v>
      </c>
      <c r="C28" s="31" t="s">
        <v>1616</v>
      </c>
      <c r="D28" s="31" t="s">
        <v>1633</v>
      </c>
    </row>
    <row r="29" spans="1:17" x14ac:dyDescent="0.3">
      <c r="A29" s="31" t="s">
        <v>100</v>
      </c>
      <c r="B29" s="31">
        <v>25</v>
      </c>
      <c r="C29" s="31" t="s">
        <v>1623</v>
      </c>
      <c r="D29" s="31" t="s">
        <v>1631</v>
      </c>
    </row>
    <row r="30" spans="1:17" x14ac:dyDescent="0.3">
      <c r="A30" s="31" t="s">
        <v>628</v>
      </c>
      <c r="B30" s="31">
        <v>28</v>
      </c>
      <c r="C30" s="31" t="s">
        <v>1623</v>
      </c>
      <c r="D30" s="31" t="s">
        <v>1629</v>
      </c>
    </row>
    <row r="31" spans="1:17" x14ac:dyDescent="0.3">
      <c r="A31" s="31" t="s">
        <v>619</v>
      </c>
      <c r="B31" s="31">
        <v>28</v>
      </c>
      <c r="C31" s="31" t="s">
        <v>1616</v>
      </c>
      <c r="D31" s="31" t="s">
        <v>1625</v>
      </c>
    </row>
    <row r="32" spans="1:17" x14ac:dyDescent="0.3">
      <c r="A32" s="31" t="s">
        <v>275</v>
      </c>
      <c r="B32" s="31">
        <v>27</v>
      </c>
      <c r="C32" s="31" t="s">
        <v>1623</v>
      </c>
      <c r="D32" s="31" t="s">
        <v>1625</v>
      </c>
    </row>
    <row r="33" spans="1:4" x14ac:dyDescent="0.3">
      <c r="A33" s="31" t="s">
        <v>369</v>
      </c>
      <c r="B33" s="31">
        <v>41</v>
      </c>
      <c r="C33" s="31" t="s">
        <v>1616</v>
      </c>
      <c r="D33" s="31" t="s">
        <v>1631</v>
      </c>
    </row>
    <row r="34" spans="1:4" x14ac:dyDescent="0.3">
      <c r="A34" s="31" t="s">
        <v>9</v>
      </c>
      <c r="B34" s="31">
        <v>33</v>
      </c>
      <c r="C34" s="31" t="s">
        <v>1623</v>
      </c>
      <c r="D34" s="31" t="s">
        <v>3625</v>
      </c>
    </row>
    <row r="35" spans="1:4" x14ac:dyDescent="0.3">
      <c r="A35" s="31" t="s">
        <v>371</v>
      </c>
      <c r="B35" s="31">
        <v>52</v>
      </c>
      <c r="C35" s="31" t="s">
        <v>1616</v>
      </c>
      <c r="D35" s="31" t="s">
        <v>3626</v>
      </c>
    </row>
    <row r="36" spans="1:4" x14ac:dyDescent="0.3">
      <c r="A36" s="31" t="s">
        <v>1003</v>
      </c>
      <c r="B36" s="31">
        <v>39</v>
      </c>
      <c r="C36" s="31" t="s">
        <v>1623</v>
      </c>
      <c r="D36" s="31" t="s">
        <v>1627</v>
      </c>
    </row>
    <row r="37" spans="1:4" x14ac:dyDescent="0.3">
      <c r="A37" s="31" t="s">
        <v>259</v>
      </c>
      <c r="B37" s="31">
        <v>28</v>
      </c>
      <c r="C37" s="31" t="s">
        <v>1616</v>
      </c>
      <c r="D37" s="31" t="s">
        <v>1626</v>
      </c>
    </row>
    <row r="38" spans="1:4" x14ac:dyDescent="0.3">
      <c r="A38" s="31" t="s">
        <v>429</v>
      </c>
      <c r="B38" s="31">
        <v>58</v>
      </c>
      <c r="C38" s="31" t="s">
        <v>1623</v>
      </c>
      <c r="D38" s="31" t="s">
        <v>3627</v>
      </c>
    </row>
    <row r="39" spans="1:4" x14ac:dyDescent="0.3">
      <c r="A39" s="31" t="s">
        <v>479</v>
      </c>
      <c r="B39" s="31">
        <v>22</v>
      </c>
      <c r="C39" s="31" t="s">
        <v>1616</v>
      </c>
      <c r="D39" s="31" t="s">
        <v>3628</v>
      </c>
    </row>
    <row r="40" spans="1:4" x14ac:dyDescent="0.3">
      <c r="A40" s="31" t="s">
        <v>986</v>
      </c>
      <c r="B40" s="31">
        <v>46</v>
      </c>
      <c r="C40" s="31" t="s">
        <v>1623</v>
      </c>
      <c r="D40" s="31" t="s">
        <v>3629</v>
      </c>
    </row>
    <row r="41" spans="1:4" x14ac:dyDescent="0.3">
      <c r="A41" s="31" t="s">
        <v>255</v>
      </c>
      <c r="B41" s="31">
        <v>20</v>
      </c>
      <c r="C41" s="31" t="s">
        <v>1616</v>
      </c>
      <c r="D41" s="31" t="s">
        <v>3630</v>
      </c>
    </row>
    <row r="42" spans="1:4" x14ac:dyDescent="0.3">
      <c r="A42" s="31" t="s">
        <v>3624</v>
      </c>
      <c r="B42" s="31">
        <v>49</v>
      </c>
      <c r="C42" s="31" t="s">
        <v>1623</v>
      </c>
      <c r="D42" s="31" t="s">
        <v>1630</v>
      </c>
    </row>
    <row r="43" spans="1:4" x14ac:dyDescent="0.3">
      <c r="A43" s="31" t="s">
        <v>263</v>
      </c>
      <c r="B43" s="31">
        <v>31</v>
      </c>
      <c r="C43" s="31" t="s">
        <v>1616</v>
      </c>
      <c r="D43" s="31" t="s">
        <v>3631</v>
      </c>
    </row>
    <row r="44" spans="1:4" x14ac:dyDescent="0.3">
      <c r="A44" s="31" t="s">
        <v>598</v>
      </c>
      <c r="B44" s="31">
        <v>35</v>
      </c>
      <c r="C44" s="31" t="s">
        <v>1623</v>
      </c>
      <c r="D44" s="31" t="s">
        <v>1633</v>
      </c>
    </row>
    <row r="45" spans="1:4" x14ac:dyDescent="0.3">
      <c r="A45" s="31" t="s">
        <v>578</v>
      </c>
      <c r="B45" s="31">
        <v>57</v>
      </c>
      <c r="C45" s="31" t="s">
        <v>1616</v>
      </c>
      <c r="D45" s="31" t="s">
        <v>3632</v>
      </c>
    </row>
    <row r="46" spans="1:4" x14ac:dyDescent="0.3">
      <c r="A46" s="31" t="s">
        <v>11</v>
      </c>
      <c r="B46" s="31">
        <v>29</v>
      </c>
      <c r="C46" s="31" t="s">
        <v>1623</v>
      </c>
      <c r="D46" s="31" t="s">
        <v>1629</v>
      </c>
    </row>
    <row r="47" spans="1:4" x14ac:dyDescent="0.3">
      <c r="A47" s="31" t="s">
        <v>1018</v>
      </c>
      <c r="B47" s="31">
        <v>26</v>
      </c>
      <c r="C47" s="31" t="s">
        <v>1616</v>
      </c>
      <c r="D47" s="31" t="s">
        <v>3625</v>
      </c>
    </row>
    <row r="48" spans="1:4" x14ac:dyDescent="0.3">
      <c r="A48" s="31" t="s">
        <v>59</v>
      </c>
      <c r="B48" s="31">
        <v>54</v>
      </c>
      <c r="C48" s="31" t="s">
        <v>1623</v>
      </c>
      <c r="D48" s="31" t="s">
        <v>1625</v>
      </c>
    </row>
    <row r="49" spans="1:4" x14ac:dyDescent="0.3">
      <c r="A49" s="31" t="s">
        <v>955</v>
      </c>
      <c r="B49" s="31">
        <v>44</v>
      </c>
      <c r="C49" s="31" t="s">
        <v>1616</v>
      </c>
      <c r="D49" s="31" t="s">
        <v>1626</v>
      </c>
    </row>
    <row r="50" spans="1:4" x14ac:dyDescent="0.3">
      <c r="A50" s="31" t="s">
        <v>376</v>
      </c>
      <c r="B50" s="31">
        <v>21</v>
      </c>
      <c r="C50" s="31" t="s">
        <v>1623</v>
      </c>
      <c r="D50" s="31" t="s">
        <v>1627</v>
      </c>
    </row>
    <row r="51" spans="1:4" x14ac:dyDescent="0.3">
      <c r="A51" s="31" t="s">
        <v>682</v>
      </c>
      <c r="B51" s="31">
        <v>38</v>
      </c>
      <c r="C51" s="31" t="s">
        <v>1616</v>
      </c>
      <c r="D51" s="31" t="s">
        <v>1631</v>
      </c>
    </row>
  </sheetData>
  <mergeCells count="2">
    <mergeCell ref="K2:Q6"/>
    <mergeCell ref="K18:Q23"/>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A969F-7F5A-4A72-AA16-CB04CAEEB76E}">
  <sheetPr codeName="Leht71">
    <tabColor theme="9" tint="-0.249977111117893"/>
  </sheetPr>
  <dimension ref="A1:D29"/>
  <sheetViews>
    <sheetView zoomScale="140" zoomScaleNormal="140" workbookViewId="0"/>
  </sheetViews>
  <sheetFormatPr defaultColWidth="8.88671875" defaultRowHeight="15.6" x14ac:dyDescent="0.3"/>
  <cols>
    <col min="1" max="1" width="11.21875" style="32" bestFit="1" customWidth="1"/>
    <col min="2" max="2" width="8.5546875" style="32" bestFit="1" customWidth="1"/>
    <col min="3" max="16384" width="8.88671875" style="32"/>
  </cols>
  <sheetData>
    <row r="1" spans="1:4" x14ac:dyDescent="0.3">
      <c r="A1" s="62" t="s">
        <v>3544</v>
      </c>
      <c r="B1" s="62" t="s">
        <v>20</v>
      </c>
    </row>
    <row r="2" spans="1:4" x14ac:dyDescent="0.3">
      <c r="A2" s="31" t="s">
        <v>3545</v>
      </c>
      <c r="B2" s="189">
        <v>15</v>
      </c>
      <c r="D2" s="306"/>
    </row>
    <row r="3" spans="1:4" x14ac:dyDescent="0.3">
      <c r="A3" s="31" t="s">
        <v>3546</v>
      </c>
      <c r="B3" s="189">
        <v>35</v>
      </c>
      <c r="D3" s="306"/>
    </row>
    <row r="4" spans="1:4" x14ac:dyDescent="0.3">
      <c r="A4" s="31" t="s">
        <v>3547</v>
      </c>
      <c r="B4" s="189">
        <v>2</v>
      </c>
      <c r="D4" s="306"/>
    </row>
    <row r="5" spans="1:4" x14ac:dyDescent="0.3">
      <c r="A5" s="31" t="s">
        <v>3548</v>
      </c>
      <c r="B5" s="189">
        <v>40</v>
      </c>
      <c r="D5" s="306"/>
    </row>
    <row r="6" spans="1:4" x14ac:dyDescent="0.3">
      <c r="A6" s="31" t="s">
        <v>3549</v>
      </c>
      <c r="B6" s="189">
        <v>150</v>
      </c>
      <c r="D6" s="306"/>
    </row>
    <row r="7" spans="1:4" x14ac:dyDescent="0.3">
      <c r="A7" s="31" t="s">
        <v>3550</v>
      </c>
      <c r="B7" s="189">
        <v>28</v>
      </c>
      <c r="D7" s="306"/>
    </row>
    <row r="8" spans="1:4" x14ac:dyDescent="0.3">
      <c r="A8" s="31" t="s">
        <v>3551</v>
      </c>
      <c r="B8" s="189">
        <v>32</v>
      </c>
      <c r="D8" s="306"/>
    </row>
    <row r="9" spans="1:4" x14ac:dyDescent="0.3">
      <c r="A9" s="31" t="s">
        <v>3552</v>
      </c>
      <c r="B9" s="189">
        <v>60</v>
      </c>
      <c r="D9" s="306"/>
    </row>
    <row r="10" spans="1:4" x14ac:dyDescent="0.3">
      <c r="A10" s="31" t="s">
        <v>3553</v>
      </c>
      <c r="B10" s="189">
        <v>210</v>
      </c>
      <c r="D10" s="306"/>
    </row>
    <row r="11" spans="1:4" x14ac:dyDescent="0.3">
      <c r="A11" s="31" t="s">
        <v>3554</v>
      </c>
      <c r="B11" s="189">
        <v>13</v>
      </c>
    </row>
    <row r="12" spans="1:4" x14ac:dyDescent="0.3">
      <c r="A12" s="31" t="s">
        <v>3555</v>
      </c>
      <c r="B12" s="189">
        <v>700</v>
      </c>
    </row>
    <row r="13" spans="1:4" x14ac:dyDescent="0.3">
      <c r="A13" s="31" t="s">
        <v>3556</v>
      </c>
      <c r="B13" s="189">
        <v>27</v>
      </c>
    </row>
    <row r="17" spans="1:2" x14ac:dyDescent="0.3">
      <c r="A17" s="62" t="s">
        <v>3544</v>
      </c>
      <c r="B17" s="62" t="s">
        <v>20</v>
      </c>
    </row>
    <row r="18" spans="1:2" x14ac:dyDescent="0.3">
      <c r="A18" s="31" t="s">
        <v>3545</v>
      </c>
      <c r="B18" s="189">
        <v>50</v>
      </c>
    </row>
    <row r="19" spans="1:2" x14ac:dyDescent="0.3">
      <c r="A19" s="31" t="s">
        <v>3546</v>
      </c>
      <c r="B19" s="189">
        <v>35</v>
      </c>
    </row>
    <row r="20" spans="1:2" x14ac:dyDescent="0.3">
      <c r="A20" s="31" t="s">
        <v>3547</v>
      </c>
      <c r="B20" s="189">
        <v>2</v>
      </c>
    </row>
    <row r="21" spans="1:2" x14ac:dyDescent="0.3">
      <c r="A21" s="31" t="s">
        <v>3548</v>
      </c>
      <c r="B21" s="189">
        <v>40</v>
      </c>
    </row>
    <row r="22" spans="1:2" x14ac:dyDescent="0.3">
      <c r="A22" s="31" t="s">
        <v>3549</v>
      </c>
      <c r="B22" s="189">
        <v>150</v>
      </c>
    </row>
    <row r="23" spans="1:2" x14ac:dyDescent="0.3">
      <c r="A23" s="31" t="s">
        <v>3550</v>
      </c>
      <c r="B23" s="189">
        <v>28</v>
      </c>
    </row>
    <row r="24" spans="1:2" x14ac:dyDescent="0.3">
      <c r="A24" s="31" t="s">
        <v>3551</v>
      </c>
      <c r="B24" s="189">
        <v>32</v>
      </c>
    </row>
    <row r="25" spans="1:2" x14ac:dyDescent="0.3">
      <c r="A25" s="31" t="s">
        <v>3552</v>
      </c>
      <c r="B25" s="189">
        <v>60</v>
      </c>
    </row>
    <row r="26" spans="1:2" x14ac:dyDescent="0.3">
      <c r="A26" s="31" t="s">
        <v>3553</v>
      </c>
      <c r="B26" s="189">
        <v>210</v>
      </c>
    </row>
    <row r="27" spans="1:2" x14ac:dyDescent="0.3">
      <c r="A27" s="31" t="s">
        <v>3554</v>
      </c>
      <c r="B27" s="189">
        <v>13</v>
      </c>
    </row>
    <row r="28" spans="1:2" x14ac:dyDescent="0.3">
      <c r="A28" s="31" t="s">
        <v>3555</v>
      </c>
      <c r="B28" s="189">
        <v>700</v>
      </c>
    </row>
    <row r="29" spans="1:2" x14ac:dyDescent="0.3">
      <c r="A29" s="31" t="s">
        <v>3556</v>
      </c>
      <c r="B29" s="189">
        <v>27</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FB8C2-62C2-4927-B982-083F05122C12}">
  <sheetPr codeName="Leht72">
    <tabColor theme="9" tint="-0.249977111117893"/>
  </sheetPr>
  <dimension ref="A1:D29"/>
  <sheetViews>
    <sheetView zoomScale="140" zoomScaleNormal="140" workbookViewId="0"/>
  </sheetViews>
  <sheetFormatPr defaultColWidth="8.88671875" defaultRowHeight="15.6" x14ac:dyDescent="0.3"/>
  <cols>
    <col min="1" max="1" width="11.21875" style="32" bestFit="1" customWidth="1"/>
    <col min="2" max="2" width="7.109375" style="32" bestFit="1" customWidth="1"/>
    <col min="3" max="3" width="8.5546875" style="32" bestFit="1" customWidth="1"/>
    <col min="4" max="4" width="12.109375" style="32" bestFit="1" customWidth="1"/>
    <col min="5" max="16384" width="8.88671875" style="32"/>
  </cols>
  <sheetData>
    <row r="1" spans="1:4" s="63" customFormat="1" x14ac:dyDescent="0.3">
      <c r="A1" s="62" t="s">
        <v>3544</v>
      </c>
      <c r="B1" s="62" t="s">
        <v>26</v>
      </c>
      <c r="C1" s="62" t="s">
        <v>20</v>
      </c>
      <c r="D1" s="62" t="s">
        <v>3557</v>
      </c>
    </row>
    <row r="2" spans="1:4" x14ac:dyDescent="0.3">
      <c r="A2" s="31" t="s">
        <v>3545</v>
      </c>
      <c r="B2" s="188">
        <v>10</v>
      </c>
      <c r="C2" s="190"/>
      <c r="D2" s="191"/>
    </row>
    <row r="3" spans="1:4" x14ac:dyDescent="0.3">
      <c r="A3" s="31" t="s">
        <v>3546</v>
      </c>
      <c r="B3" s="188">
        <v>12</v>
      </c>
      <c r="C3" s="190"/>
      <c r="D3" s="191"/>
    </row>
    <row r="4" spans="1:4" x14ac:dyDescent="0.3">
      <c r="A4" s="31" t="s">
        <v>3547</v>
      </c>
      <c r="B4" s="188">
        <v>2</v>
      </c>
      <c r="C4" s="190"/>
      <c r="D4" s="191"/>
    </row>
    <row r="5" spans="1:4" x14ac:dyDescent="0.3">
      <c r="A5" s="31" t="s">
        <v>3548</v>
      </c>
      <c r="B5" s="188">
        <v>5</v>
      </c>
      <c r="C5" s="190"/>
      <c r="D5" s="191"/>
    </row>
    <row r="6" spans="1:4" x14ac:dyDescent="0.3">
      <c r="A6" s="31" t="s">
        <v>3549</v>
      </c>
      <c r="B6" s="188">
        <v>9</v>
      </c>
      <c r="C6" s="190"/>
      <c r="D6" s="191"/>
    </row>
    <row r="7" spans="1:4" x14ac:dyDescent="0.3">
      <c r="A7" s="31" t="s">
        <v>3550</v>
      </c>
      <c r="B7" s="188">
        <v>32</v>
      </c>
      <c r="C7" s="190"/>
      <c r="D7" s="191"/>
    </row>
    <row r="8" spans="1:4" x14ac:dyDescent="0.3">
      <c r="A8" s="31" t="s">
        <v>3551</v>
      </c>
      <c r="B8" s="188">
        <v>16</v>
      </c>
      <c r="C8" s="190"/>
      <c r="D8" s="191"/>
    </row>
    <row r="9" spans="1:4" x14ac:dyDescent="0.3">
      <c r="A9" s="31" t="s">
        <v>3552</v>
      </c>
      <c r="B9" s="188">
        <v>7</v>
      </c>
      <c r="C9" s="190"/>
      <c r="D9" s="191"/>
    </row>
    <row r="10" spans="1:4" x14ac:dyDescent="0.3">
      <c r="A10" s="31" t="s">
        <v>3553</v>
      </c>
      <c r="B10" s="188">
        <v>102</v>
      </c>
      <c r="C10" s="190"/>
      <c r="D10" s="191"/>
    </row>
    <row r="11" spans="1:4" x14ac:dyDescent="0.3">
      <c r="A11" s="31" t="s">
        <v>3554</v>
      </c>
      <c r="B11" s="188">
        <v>3</v>
      </c>
      <c r="C11" s="190"/>
      <c r="D11" s="191"/>
    </row>
    <row r="12" spans="1:4" x14ac:dyDescent="0.3">
      <c r="A12" s="31" t="s">
        <v>3555</v>
      </c>
      <c r="B12" s="188">
        <v>5</v>
      </c>
      <c r="C12" s="190"/>
      <c r="D12" s="191"/>
    </row>
    <row r="13" spans="1:4" x14ac:dyDescent="0.3">
      <c r="A13" s="31" t="s">
        <v>3556</v>
      </c>
      <c r="B13" s="188">
        <v>52</v>
      </c>
      <c r="C13" s="190"/>
      <c r="D13" s="191"/>
    </row>
    <row r="17" spans="1:4" x14ac:dyDescent="0.3">
      <c r="A17" s="62" t="s">
        <v>3544</v>
      </c>
      <c r="B17" s="62" t="s">
        <v>26</v>
      </c>
      <c r="C17" s="62" t="s">
        <v>20</v>
      </c>
      <c r="D17" s="62" t="s">
        <v>3557</v>
      </c>
    </row>
    <row r="18" spans="1:4" x14ac:dyDescent="0.3">
      <c r="A18" s="31" t="s">
        <v>3545</v>
      </c>
      <c r="B18" s="188">
        <v>10</v>
      </c>
      <c r="C18" s="308">
        <f>Alghind!B18</f>
        <v>50</v>
      </c>
      <c r="D18" s="309" cm="1">
        <f t="array" ref="D18:D29">B18:B29*C18:C29</f>
        <v>500</v>
      </c>
    </row>
    <row r="19" spans="1:4" x14ac:dyDescent="0.3">
      <c r="A19" s="31" t="s">
        <v>3546</v>
      </c>
      <c r="B19" s="188">
        <v>12</v>
      </c>
      <c r="C19" s="308">
        <f>Alghind!B19</f>
        <v>35</v>
      </c>
      <c r="D19" s="309">
        <v>420</v>
      </c>
    </row>
    <row r="20" spans="1:4" x14ac:dyDescent="0.3">
      <c r="A20" s="31" t="s">
        <v>3547</v>
      </c>
      <c r="B20" s="188">
        <v>2</v>
      </c>
      <c r="C20" s="308">
        <f>Alghind!B20</f>
        <v>2</v>
      </c>
      <c r="D20" s="309">
        <v>4</v>
      </c>
    </row>
    <row r="21" spans="1:4" x14ac:dyDescent="0.3">
      <c r="A21" s="31" t="s">
        <v>3548</v>
      </c>
      <c r="B21" s="188">
        <v>5</v>
      </c>
      <c r="C21" s="308">
        <f>Alghind!B21</f>
        <v>40</v>
      </c>
      <c r="D21" s="309">
        <v>200</v>
      </c>
    </row>
    <row r="22" spans="1:4" x14ac:dyDescent="0.3">
      <c r="A22" s="31" t="s">
        <v>3549</v>
      </c>
      <c r="B22" s="188">
        <v>9</v>
      </c>
      <c r="C22" s="308">
        <f>Alghind!B22</f>
        <v>150</v>
      </c>
      <c r="D22" s="309">
        <v>1350</v>
      </c>
    </row>
    <row r="23" spans="1:4" x14ac:dyDescent="0.3">
      <c r="A23" s="31" t="s">
        <v>3550</v>
      </c>
      <c r="B23" s="188">
        <v>32</v>
      </c>
      <c r="C23" s="308">
        <f>Alghind!B23</f>
        <v>28</v>
      </c>
      <c r="D23" s="309">
        <v>896</v>
      </c>
    </row>
    <row r="24" spans="1:4" x14ac:dyDescent="0.3">
      <c r="A24" s="31" t="s">
        <v>3551</v>
      </c>
      <c r="B24" s="188">
        <v>16</v>
      </c>
      <c r="C24" s="308">
        <f>Alghind!B24</f>
        <v>32</v>
      </c>
      <c r="D24" s="309">
        <v>512</v>
      </c>
    </row>
    <row r="25" spans="1:4" x14ac:dyDescent="0.3">
      <c r="A25" s="31" t="s">
        <v>3552</v>
      </c>
      <c r="B25" s="188">
        <v>7</v>
      </c>
      <c r="C25" s="308">
        <f>Alghind!B25</f>
        <v>60</v>
      </c>
      <c r="D25" s="309">
        <v>420</v>
      </c>
    </row>
    <row r="26" spans="1:4" x14ac:dyDescent="0.3">
      <c r="A26" s="31" t="s">
        <v>3553</v>
      </c>
      <c r="B26" s="188">
        <v>102</v>
      </c>
      <c r="C26" s="308">
        <f>Alghind!B26</f>
        <v>210</v>
      </c>
      <c r="D26" s="309">
        <v>21420</v>
      </c>
    </row>
    <row r="27" spans="1:4" x14ac:dyDescent="0.3">
      <c r="A27" s="31" t="s">
        <v>3554</v>
      </c>
      <c r="B27" s="188">
        <v>3</v>
      </c>
      <c r="C27" s="308">
        <f>Alghind!B27</f>
        <v>13</v>
      </c>
      <c r="D27" s="309">
        <v>39</v>
      </c>
    </row>
    <row r="28" spans="1:4" x14ac:dyDescent="0.3">
      <c r="A28" s="31" t="s">
        <v>3555</v>
      </c>
      <c r="B28" s="188">
        <v>5</v>
      </c>
      <c r="C28" s="308">
        <f>Alghind!B28</f>
        <v>700</v>
      </c>
      <c r="D28" s="309">
        <v>3500</v>
      </c>
    </row>
    <row r="29" spans="1:4" x14ac:dyDescent="0.3">
      <c r="A29" s="31" t="s">
        <v>3556</v>
      </c>
      <c r="B29" s="188">
        <v>52</v>
      </c>
      <c r="C29" s="308">
        <f>Alghind!B29</f>
        <v>27</v>
      </c>
      <c r="D29" s="309">
        <v>1404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CEE6D-6F94-40C8-9982-CD9E0DB63CF1}">
  <sheetPr codeName="Leht73">
    <tabColor theme="9" tint="-0.249977111117893"/>
  </sheetPr>
  <dimension ref="A1:D29"/>
  <sheetViews>
    <sheetView zoomScale="140" zoomScaleNormal="140" workbookViewId="0"/>
  </sheetViews>
  <sheetFormatPr defaultColWidth="8.88671875" defaultRowHeight="15.6" x14ac:dyDescent="0.3"/>
  <cols>
    <col min="1" max="1" width="11.21875" style="32" bestFit="1" customWidth="1"/>
    <col min="2" max="2" width="7.109375" style="32" bestFit="1" customWidth="1"/>
    <col min="3" max="3" width="8.5546875" style="32" bestFit="1" customWidth="1"/>
    <col min="4" max="4" width="12.109375" style="32" bestFit="1" customWidth="1"/>
    <col min="5" max="16384" width="8.88671875" style="32"/>
  </cols>
  <sheetData>
    <row r="1" spans="1:4" s="63" customFormat="1" x14ac:dyDescent="0.3">
      <c r="A1" s="62" t="s">
        <v>3544</v>
      </c>
      <c r="B1" s="62" t="s">
        <v>26</v>
      </c>
      <c r="C1" s="62" t="s">
        <v>20</v>
      </c>
      <c r="D1" s="62" t="s">
        <v>3557</v>
      </c>
    </row>
    <row r="2" spans="1:4" x14ac:dyDescent="0.3">
      <c r="A2" s="31" t="s">
        <v>3545</v>
      </c>
      <c r="B2" s="188">
        <v>12</v>
      </c>
      <c r="C2" s="190"/>
      <c r="D2" s="191"/>
    </row>
    <row r="3" spans="1:4" x14ac:dyDescent="0.3">
      <c r="A3" s="31" t="s">
        <v>3546</v>
      </c>
      <c r="B3" s="188">
        <v>27</v>
      </c>
      <c r="C3" s="190"/>
      <c r="D3" s="191"/>
    </row>
    <row r="4" spans="1:4" x14ac:dyDescent="0.3">
      <c r="A4" s="31" t="s">
        <v>3547</v>
      </c>
      <c r="B4" s="188">
        <v>30</v>
      </c>
      <c r="C4" s="190"/>
      <c r="D4" s="191"/>
    </row>
    <row r="5" spans="1:4" x14ac:dyDescent="0.3">
      <c r="A5" s="31" t="s">
        <v>3548</v>
      </c>
      <c r="B5" s="188">
        <v>2</v>
      </c>
      <c r="C5" s="190"/>
      <c r="D5" s="191"/>
    </row>
    <row r="6" spans="1:4" x14ac:dyDescent="0.3">
      <c r="A6" s="31" t="s">
        <v>3549</v>
      </c>
      <c r="B6" s="188">
        <v>13</v>
      </c>
      <c r="C6" s="190"/>
      <c r="D6" s="191"/>
    </row>
    <row r="7" spans="1:4" x14ac:dyDescent="0.3">
      <c r="A7" s="31" t="s">
        <v>3550</v>
      </c>
      <c r="B7" s="188">
        <v>21</v>
      </c>
      <c r="C7" s="190"/>
      <c r="D7" s="191"/>
    </row>
    <row r="8" spans="1:4" x14ac:dyDescent="0.3">
      <c r="A8" s="31" t="s">
        <v>3551</v>
      </c>
      <c r="B8" s="188">
        <v>15</v>
      </c>
      <c r="C8" s="190"/>
      <c r="D8" s="191"/>
    </row>
    <row r="9" spans="1:4" x14ac:dyDescent="0.3">
      <c r="A9" s="31" t="s">
        <v>3552</v>
      </c>
      <c r="B9" s="188">
        <v>8</v>
      </c>
      <c r="C9" s="190"/>
      <c r="D9" s="191"/>
    </row>
    <row r="10" spans="1:4" x14ac:dyDescent="0.3">
      <c r="A10" s="31" t="s">
        <v>3553</v>
      </c>
      <c r="B10" s="188">
        <v>54</v>
      </c>
      <c r="C10" s="190"/>
      <c r="D10" s="191"/>
    </row>
    <row r="11" spans="1:4" x14ac:dyDescent="0.3">
      <c r="A11" s="31" t="s">
        <v>3554</v>
      </c>
      <c r="B11" s="188">
        <v>10</v>
      </c>
      <c r="C11" s="190"/>
      <c r="D11" s="191"/>
    </row>
    <row r="12" spans="1:4" x14ac:dyDescent="0.3">
      <c r="A12" s="31" t="s">
        <v>3555</v>
      </c>
      <c r="B12" s="188">
        <v>15</v>
      </c>
      <c r="C12" s="190"/>
      <c r="D12" s="191"/>
    </row>
    <row r="13" spans="1:4" x14ac:dyDescent="0.3">
      <c r="A13" s="31" t="s">
        <v>3556</v>
      </c>
      <c r="B13" s="188">
        <v>103</v>
      </c>
      <c r="C13" s="190"/>
      <c r="D13" s="191"/>
    </row>
    <row r="17" spans="1:4" x14ac:dyDescent="0.3">
      <c r="A17" s="62" t="s">
        <v>3544</v>
      </c>
      <c r="B17" s="62" t="s">
        <v>26</v>
      </c>
      <c r="C17" s="62" t="s">
        <v>20</v>
      </c>
      <c r="D17" s="62" t="s">
        <v>3557</v>
      </c>
    </row>
    <row r="18" spans="1:4" x14ac:dyDescent="0.3">
      <c r="A18" s="31" t="s">
        <v>3545</v>
      </c>
      <c r="B18" s="188">
        <v>12</v>
      </c>
      <c r="C18" s="308">
        <f>Alghind!B18</f>
        <v>50</v>
      </c>
      <c r="D18" s="309" cm="1">
        <f t="array" ref="D18:D29">B18:B29*C18:C29</f>
        <v>600</v>
      </c>
    </row>
    <row r="19" spans="1:4" x14ac:dyDescent="0.3">
      <c r="A19" s="31" t="s">
        <v>3546</v>
      </c>
      <c r="B19" s="188">
        <v>27</v>
      </c>
      <c r="C19" s="308">
        <f>Alghind!B19</f>
        <v>35</v>
      </c>
      <c r="D19" s="309">
        <v>945</v>
      </c>
    </row>
    <row r="20" spans="1:4" x14ac:dyDescent="0.3">
      <c r="A20" s="31" t="s">
        <v>3547</v>
      </c>
      <c r="B20" s="188">
        <v>30</v>
      </c>
      <c r="C20" s="308">
        <f>Alghind!B20</f>
        <v>2</v>
      </c>
      <c r="D20" s="309">
        <v>60</v>
      </c>
    </row>
    <row r="21" spans="1:4" x14ac:dyDescent="0.3">
      <c r="A21" s="31" t="s">
        <v>3548</v>
      </c>
      <c r="B21" s="188">
        <v>2</v>
      </c>
      <c r="C21" s="308">
        <f>Alghind!B21</f>
        <v>40</v>
      </c>
      <c r="D21" s="309">
        <v>80</v>
      </c>
    </row>
    <row r="22" spans="1:4" x14ac:dyDescent="0.3">
      <c r="A22" s="31" t="s">
        <v>3549</v>
      </c>
      <c r="B22" s="188">
        <v>13</v>
      </c>
      <c r="C22" s="308">
        <f>Alghind!B22</f>
        <v>150</v>
      </c>
      <c r="D22" s="309">
        <v>1950</v>
      </c>
    </row>
    <row r="23" spans="1:4" x14ac:dyDescent="0.3">
      <c r="A23" s="31" t="s">
        <v>3550</v>
      </c>
      <c r="B23" s="188">
        <v>21</v>
      </c>
      <c r="C23" s="308">
        <f>Alghind!B23</f>
        <v>28</v>
      </c>
      <c r="D23" s="309">
        <v>588</v>
      </c>
    </row>
    <row r="24" spans="1:4" x14ac:dyDescent="0.3">
      <c r="A24" s="31" t="s">
        <v>3551</v>
      </c>
      <c r="B24" s="188">
        <v>15</v>
      </c>
      <c r="C24" s="308">
        <f>Alghind!B24</f>
        <v>32</v>
      </c>
      <c r="D24" s="309">
        <v>480</v>
      </c>
    </row>
    <row r="25" spans="1:4" x14ac:dyDescent="0.3">
      <c r="A25" s="31" t="s">
        <v>3552</v>
      </c>
      <c r="B25" s="188">
        <v>8</v>
      </c>
      <c r="C25" s="308">
        <f>Alghind!B25</f>
        <v>60</v>
      </c>
      <c r="D25" s="309">
        <v>480</v>
      </c>
    </row>
    <row r="26" spans="1:4" x14ac:dyDescent="0.3">
      <c r="A26" s="31" t="s">
        <v>3553</v>
      </c>
      <c r="B26" s="188">
        <v>54</v>
      </c>
      <c r="C26" s="308">
        <f>Alghind!B26</f>
        <v>210</v>
      </c>
      <c r="D26" s="309">
        <v>11340</v>
      </c>
    </row>
    <row r="27" spans="1:4" x14ac:dyDescent="0.3">
      <c r="A27" s="31" t="s">
        <v>3554</v>
      </c>
      <c r="B27" s="188">
        <v>10</v>
      </c>
      <c r="C27" s="308">
        <f>Alghind!B27</f>
        <v>13</v>
      </c>
      <c r="D27" s="309">
        <v>130</v>
      </c>
    </row>
    <row r="28" spans="1:4" x14ac:dyDescent="0.3">
      <c r="A28" s="31" t="s">
        <v>3555</v>
      </c>
      <c r="B28" s="188">
        <v>15</v>
      </c>
      <c r="C28" s="308">
        <f>Alghind!B28</f>
        <v>700</v>
      </c>
      <c r="D28" s="309">
        <v>10500</v>
      </c>
    </row>
    <row r="29" spans="1:4" x14ac:dyDescent="0.3">
      <c r="A29" s="31" t="s">
        <v>3556</v>
      </c>
      <c r="B29" s="188">
        <v>103</v>
      </c>
      <c r="C29" s="308">
        <f>Alghind!B29</f>
        <v>27</v>
      </c>
      <c r="D29" s="309">
        <v>2781</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C853C-EC73-4A20-9234-07DD05E6455F}">
  <sheetPr codeName="Leht74">
    <tabColor theme="9" tint="-0.249977111117893"/>
  </sheetPr>
  <dimension ref="A1:D29"/>
  <sheetViews>
    <sheetView zoomScale="140" zoomScaleNormal="140" workbookViewId="0"/>
  </sheetViews>
  <sheetFormatPr defaultColWidth="8.88671875" defaultRowHeight="15.6" x14ac:dyDescent="0.3"/>
  <cols>
    <col min="1" max="1" width="11.21875" style="32" bestFit="1" customWidth="1"/>
    <col min="2" max="2" width="7.109375" style="32" bestFit="1" customWidth="1"/>
    <col min="3" max="3" width="9.21875" style="32" customWidth="1"/>
    <col min="4" max="4" width="12.109375" style="32" bestFit="1" customWidth="1"/>
    <col min="5" max="16384" width="8.88671875" style="32"/>
  </cols>
  <sheetData>
    <row r="1" spans="1:4" s="63" customFormat="1" x14ac:dyDescent="0.3">
      <c r="A1" s="62" t="s">
        <v>3544</v>
      </c>
      <c r="B1" s="62" t="s">
        <v>26</v>
      </c>
      <c r="C1" s="62" t="s">
        <v>20</v>
      </c>
      <c r="D1" s="62" t="s">
        <v>3557</v>
      </c>
    </row>
    <row r="2" spans="1:4" x14ac:dyDescent="0.3">
      <c r="A2" s="31" t="s">
        <v>3545</v>
      </c>
      <c r="B2" s="307"/>
      <c r="C2" s="192"/>
      <c r="D2" s="193"/>
    </row>
    <row r="3" spans="1:4" x14ac:dyDescent="0.3">
      <c r="A3" s="31" t="s">
        <v>3546</v>
      </c>
      <c r="B3" s="307"/>
      <c r="C3" s="192"/>
      <c r="D3" s="193"/>
    </row>
    <row r="4" spans="1:4" x14ac:dyDescent="0.3">
      <c r="A4" s="31" t="s">
        <v>3547</v>
      </c>
      <c r="B4" s="307"/>
      <c r="C4" s="192"/>
      <c r="D4" s="193"/>
    </row>
    <row r="5" spans="1:4" x14ac:dyDescent="0.3">
      <c r="A5" s="31" t="s">
        <v>3548</v>
      </c>
      <c r="B5" s="307"/>
      <c r="C5" s="192"/>
      <c r="D5" s="193"/>
    </row>
    <row r="6" spans="1:4" x14ac:dyDescent="0.3">
      <c r="A6" s="31" t="s">
        <v>3549</v>
      </c>
      <c r="B6" s="307"/>
      <c r="C6" s="192"/>
      <c r="D6" s="193"/>
    </row>
    <row r="7" spans="1:4" x14ac:dyDescent="0.3">
      <c r="A7" s="31" t="s">
        <v>3550</v>
      </c>
      <c r="B7" s="307"/>
      <c r="C7" s="192"/>
      <c r="D7" s="193"/>
    </row>
    <row r="8" spans="1:4" x14ac:dyDescent="0.3">
      <c r="A8" s="31" t="s">
        <v>3551</v>
      </c>
      <c r="B8" s="307"/>
      <c r="C8" s="192"/>
      <c r="D8" s="193"/>
    </row>
    <row r="9" spans="1:4" x14ac:dyDescent="0.3">
      <c r="A9" s="31" t="s">
        <v>3552</v>
      </c>
      <c r="B9" s="307"/>
      <c r="C9" s="192"/>
      <c r="D9" s="193"/>
    </row>
    <row r="10" spans="1:4" x14ac:dyDescent="0.3">
      <c r="A10" s="31" t="s">
        <v>3553</v>
      </c>
      <c r="B10" s="307"/>
      <c r="C10" s="192"/>
      <c r="D10" s="193"/>
    </row>
    <row r="11" spans="1:4" x14ac:dyDescent="0.3">
      <c r="A11" s="31" t="s">
        <v>3554</v>
      </c>
      <c r="B11" s="307"/>
      <c r="C11" s="192"/>
      <c r="D11" s="193"/>
    </row>
    <row r="12" spans="1:4" x14ac:dyDescent="0.3">
      <c r="A12" s="31" t="s">
        <v>3555</v>
      </c>
      <c r="B12" s="307"/>
      <c r="C12" s="192"/>
      <c r="D12" s="193"/>
    </row>
    <row r="13" spans="1:4" x14ac:dyDescent="0.3">
      <c r="A13" s="31" t="s">
        <v>3556</v>
      </c>
      <c r="B13" s="307"/>
      <c r="C13" s="192"/>
      <c r="D13" s="193"/>
    </row>
    <row r="17" spans="1:4" s="63" customFormat="1" x14ac:dyDescent="0.3">
      <c r="A17" s="62" t="s">
        <v>3544</v>
      </c>
      <c r="B17" s="62" t="s">
        <v>26</v>
      </c>
      <c r="C17" s="62" t="s">
        <v>20</v>
      </c>
      <c r="D17" s="62" t="s">
        <v>3557</v>
      </c>
    </row>
    <row r="18" spans="1:4" x14ac:dyDescent="0.3">
      <c r="A18" s="31" t="s">
        <v>3545</v>
      </c>
      <c r="B18" s="169" cm="1">
        <f t="array" ref="B18:B29">'Rapla ladu'!B18:B29+'Viljandi ladu'!B2:B13</f>
        <v>22</v>
      </c>
      <c r="C18" s="308" cm="1">
        <f t="array" ref="C18:C29">Alghind!B18:B29</f>
        <v>50</v>
      </c>
      <c r="D18" s="309" cm="1">
        <f t="array" ref="D18:D29">'Laod kokku'!B18:B29*_xlfn.ANCHORARRAY('Laod kokku'!C18)</f>
        <v>1100</v>
      </c>
    </row>
    <row r="19" spans="1:4" x14ac:dyDescent="0.3">
      <c r="A19" s="31" t="s">
        <v>3546</v>
      </c>
      <c r="B19" s="169">
        <v>39</v>
      </c>
      <c r="C19" s="308">
        <v>35</v>
      </c>
      <c r="D19" s="309">
        <v>1365</v>
      </c>
    </row>
    <row r="20" spans="1:4" x14ac:dyDescent="0.3">
      <c r="A20" s="31" t="s">
        <v>3547</v>
      </c>
      <c r="B20" s="169">
        <v>32</v>
      </c>
      <c r="C20" s="308">
        <v>2</v>
      </c>
      <c r="D20" s="309">
        <v>64</v>
      </c>
    </row>
    <row r="21" spans="1:4" x14ac:dyDescent="0.3">
      <c r="A21" s="31" t="s">
        <v>3548</v>
      </c>
      <c r="B21" s="169">
        <v>7</v>
      </c>
      <c r="C21" s="308">
        <v>40</v>
      </c>
      <c r="D21" s="309">
        <v>280</v>
      </c>
    </row>
    <row r="22" spans="1:4" x14ac:dyDescent="0.3">
      <c r="A22" s="31" t="s">
        <v>3549</v>
      </c>
      <c r="B22" s="169">
        <v>22</v>
      </c>
      <c r="C22" s="308">
        <v>150</v>
      </c>
      <c r="D22" s="309">
        <v>3300</v>
      </c>
    </row>
    <row r="23" spans="1:4" x14ac:dyDescent="0.3">
      <c r="A23" s="31" t="s">
        <v>3550</v>
      </c>
      <c r="B23" s="169">
        <v>53</v>
      </c>
      <c r="C23" s="308">
        <v>28</v>
      </c>
      <c r="D23" s="309">
        <v>1484</v>
      </c>
    </row>
    <row r="24" spans="1:4" x14ac:dyDescent="0.3">
      <c r="A24" s="31" t="s">
        <v>3551</v>
      </c>
      <c r="B24" s="169">
        <v>31</v>
      </c>
      <c r="C24" s="308">
        <v>32</v>
      </c>
      <c r="D24" s="309">
        <v>992</v>
      </c>
    </row>
    <row r="25" spans="1:4" x14ac:dyDescent="0.3">
      <c r="A25" s="31" t="s">
        <v>3552</v>
      </c>
      <c r="B25" s="169">
        <v>15</v>
      </c>
      <c r="C25" s="308">
        <v>60</v>
      </c>
      <c r="D25" s="309">
        <v>900</v>
      </c>
    </row>
    <row r="26" spans="1:4" x14ac:dyDescent="0.3">
      <c r="A26" s="31" t="s">
        <v>3553</v>
      </c>
      <c r="B26" s="169">
        <v>156</v>
      </c>
      <c r="C26" s="308">
        <v>210</v>
      </c>
      <c r="D26" s="309">
        <v>32760</v>
      </c>
    </row>
    <row r="27" spans="1:4" x14ac:dyDescent="0.3">
      <c r="A27" s="31" t="s">
        <v>3554</v>
      </c>
      <c r="B27" s="169">
        <v>13</v>
      </c>
      <c r="C27" s="308">
        <v>13</v>
      </c>
      <c r="D27" s="309">
        <v>169</v>
      </c>
    </row>
    <row r="28" spans="1:4" x14ac:dyDescent="0.3">
      <c r="A28" s="31" t="s">
        <v>3555</v>
      </c>
      <c r="B28" s="169">
        <v>20</v>
      </c>
      <c r="C28" s="308">
        <v>700</v>
      </c>
      <c r="D28" s="309">
        <v>14000</v>
      </c>
    </row>
    <row r="29" spans="1:4" x14ac:dyDescent="0.3">
      <c r="A29" s="31" t="s">
        <v>3556</v>
      </c>
      <c r="B29" s="169">
        <v>155</v>
      </c>
      <c r="C29" s="308">
        <v>27</v>
      </c>
      <c r="D29" s="309">
        <v>4185</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eht17"/>
  <dimension ref="B2:K18"/>
  <sheetViews>
    <sheetView zoomScale="140" zoomScaleNormal="140" workbookViewId="0"/>
  </sheetViews>
  <sheetFormatPr defaultColWidth="8.77734375" defaultRowHeight="15.6" x14ac:dyDescent="0.3"/>
  <cols>
    <col min="1" max="1" width="4.44140625" style="32" customWidth="1"/>
    <col min="2" max="3" width="12" style="32" bestFit="1" customWidth="1"/>
    <col min="4" max="1025" width="8.77734375" style="32" customWidth="1"/>
    <col min="1026" max="16384" width="8.77734375" style="32"/>
  </cols>
  <sheetData>
    <row r="2" spans="2:11" s="63" customFormat="1" ht="15.6" customHeight="1" x14ac:dyDescent="0.3">
      <c r="B2" s="62" t="s">
        <v>120</v>
      </c>
      <c r="C2" s="62" t="s">
        <v>121</v>
      </c>
      <c r="E2" s="339" t="s">
        <v>3882</v>
      </c>
      <c r="F2" s="339"/>
      <c r="G2" s="339"/>
      <c r="H2" s="339"/>
    </row>
    <row r="3" spans="2:11" x14ac:dyDescent="0.3">
      <c r="B3" s="68">
        <v>900</v>
      </c>
      <c r="C3" s="35">
        <f>IF(B3-B3*1.6%-B3*2%&gt;700,B3-((B3-(B3*1.6%)-(B3*2%)-700)*22%)-(B3*1.6%)-(B3*2%),B3-B3*1.6%-B3*2%)</f>
        <v>830.72800000000007</v>
      </c>
      <c r="E3" s="339"/>
      <c r="F3" s="339"/>
      <c r="G3" s="339"/>
      <c r="H3" s="339"/>
    </row>
    <row r="4" spans="2:11" x14ac:dyDescent="0.3">
      <c r="B4" s="68">
        <v>1000</v>
      </c>
      <c r="C4" s="35">
        <f t="shared" ref="C4:C7" si="0">IF(B4-B4*1.6%-B4*2%&gt;700,B4-((B4-(B4*1.6%)-(B4*2%)-700)*22%)-(B4*1.6%)-(B4*2%),B4-B4*1.6%-B4*2%)</f>
        <v>905.92</v>
      </c>
      <c r="E4" s="339"/>
      <c r="F4" s="339"/>
      <c r="G4" s="339"/>
      <c r="H4" s="339"/>
    </row>
    <row r="5" spans="2:11" x14ac:dyDescent="0.3">
      <c r="B5" s="68">
        <v>1200</v>
      </c>
      <c r="C5" s="35">
        <f t="shared" si="0"/>
        <v>1056.3039999999999</v>
      </c>
      <c r="E5" s="339"/>
      <c r="F5" s="339"/>
      <c r="G5" s="339"/>
      <c r="H5" s="339"/>
    </row>
    <row r="6" spans="2:11" x14ac:dyDescent="0.3">
      <c r="B6" s="68">
        <v>700</v>
      </c>
      <c r="C6" s="35">
        <f t="shared" si="0"/>
        <v>674.8</v>
      </c>
      <c r="E6" s="339"/>
      <c r="F6" s="339"/>
      <c r="G6" s="339"/>
      <c r="H6" s="339"/>
    </row>
    <row r="7" spans="2:11" x14ac:dyDescent="0.3">
      <c r="B7" s="68">
        <v>500</v>
      </c>
      <c r="C7" s="35">
        <f t="shared" si="0"/>
        <v>482</v>
      </c>
    </row>
    <row r="9" spans="2:11" x14ac:dyDescent="0.3">
      <c r="B9" s="357" t="s">
        <v>3535</v>
      </c>
      <c r="C9" s="357"/>
      <c r="I9" s="357" t="s">
        <v>3883</v>
      </c>
      <c r="J9" s="357"/>
      <c r="K9" s="357"/>
    </row>
    <row r="11" spans="2:11" x14ac:dyDescent="0.3">
      <c r="B11" s="32" t="s">
        <v>3536</v>
      </c>
      <c r="I11" s="32" t="s">
        <v>3884</v>
      </c>
    </row>
    <row r="12" spans="2:11" x14ac:dyDescent="0.3">
      <c r="B12" s="32" t="s">
        <v>3537</v>
      </c>
      <c r="I12" s="32" t="s">
        <v>3537</v>
      </c>
    </row>
    <row r="13" spans="2:11" x14ac:dyDescent="0.3">
      <c r="B13" s="32" t="s">
        <v>3538</v>
      </c>
      <c r="I13" s="32" t="s">
        <v>3885</v>
      </c>
    </row>
    <row r="18" spans="2:9" x14ac:dyDescent="0.3">
      <c r="B18" s="32" t="s">
        <v>3539</v>
      </c>
      <c r="I18" s="32" t="s">
        <v>3539</v>
      </c>
    </row>
  </sheetData>
  <mergeCells count="3">
    <mergeCell ref="B9:C9"/>
    <mergeCell ref="E2:H6"/>
    <mergeCell ref="I9:K9"/>
  </mergeCells>
  <pageMargins left="0.7" right="0.7" top="0.75" bottom="0.75" header="0.51180555555555496" footer="0.51180555555555496"/>
  <pageSetup paperSize="9" firstPageNumber="0"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E440D-22C9-479D-BB81-CCF63D9D123D}">
  <sheetPr codeName="Leht83"/>
  <dimension ref="B2:B6"/>
  <sheetViews>
    <sheetView workbookViewId="0">
      <selection activeCell="E11" sqref="E11"/>
    </sheetView>
  </sheetViews>
  <sheetFormatPr defaultRowHeight="14.4" x14ac:dyDescent="0.3"/>
  <sheetData>
    <row r="2" spans="2:2" x14ac:dyDescent="0.3">
      <c r="B2" t="s">
        <v>3864</v>
      </c>
    </row>
    <row r="3" spans="2:2" x14ac:dyDescent="0.3">
      <c r="B3" t="s">
        <v>3865</v>
      </c>
    </row>
    <row r="4" spans="2:2" x14ac:dyDescent="0.3">
      <c r="B4" t="s">
        <v>3866</v>
      </c>
    </row>
    <row r="5" spans="2:2" x14ac:dyDescent="0.3">
      <c r="B5" t="s">
        <v>3868</v>
      </c>
    </row>
    <row r="6" spans="2:2" x14ac:dyDescent="0.3">
      <c r="B6" t="s">
        <v>3867</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8FC4B-3FD0-4000-9286-6F27AC97EBB9}">
  <sheetPr codeName="Leht82">
    <tabColor rgb="FF0070C0"/>
  </sheetPr>
  <dimension ref="A1:M22"/>
  <sheetViews>
    <sheetView zoomScale="140" zoomScaleNormal="140" workbookViewId="0">
      <selection sqref="A1:G4"/>
    </sheetView>
  </sheetViews>
  <sheetFormatPr defaultColWidth="8.88671875" defaultRowHeight="15.6" x14ac:dyDescent="0.3"/>
  <cols>
    <col min="1" max="1" width="3.44140625" style="32" bestFit="1" customWidth="1"/>
    <col min="2" max="2" width="14.88671875" style="32" bestFit="1" customWidth="1"/>
    <col min="3" max="3" width="11.5546875" style="32" bestFit="1" customWidth="1"/>
    <col min="4" max="4" width="16.5546875" style="32" bestFit="1" customWidth="1"/>
    <col min="5" max="5" width="10.44140625" style="32" bestFit="1" customWidth="1"/>
    <col min="6" max="7" width="8.88671875" style="32"/>
    <col min="8" max="8" width="3.44140625" style="32" bestFit="1" customWidth="1"/>
    <col min="9" max="9" width="14.88671875" style="32" bestFit="1" customWidth="1"/>
    <col min="10" max="10" width="11.5546875" style="32" bestFit="1" customWidth="1"/>
    <col min="11" max="11" width="16.5546875" style="32" bestFit="1" customWidth="1"/>
    <col min="12" max="12" width="10.44140625" style="32" bestFit="1" customWidth="1"/>
    <col min="13" max="16384" width="8.88671875" style="32"/>
  </cols>
  <sheetData>
    <row r="1" spans="1:13" x14ac:dyDescent="0.3">
      <c r="A1" s="328" t="s">
        <v>3787</v>
      </c>
      <c r="B1" s="328"/>
      <c r="C1" s="328"/>
      <c r="D1" s="328"/>
      <c r="E1" s="328"/>
      <c r="F1" s="328"/>
      <c r="G1" s="328"/>
    </row>
    <row r="2" spans="1:13" x14ac:dyDescent="0.3">
      <c r="A2" s="328"/>
      <c r="B2" s="328"/>
      <c r="C2" s="328"/>
      <c r="D2" s="328"/>
      <c r="E2" s="328"/>
      <c r="F2" s="328"/>
      <c r="G2" s="328"/>
    </row>
    <row r="3" spans="1:13" x14ac:dyDescent="0.3">
      <c r="A3" s="328"/>
      <c r="B3" s="328"/>
      <c r="C3" s="328"/>
      <c r="D3" s="328"/>
      <c r="E3" s="328"/>
      <c r="F3" s="328"/>
      <c r="G3" s="328"/>
    </row>
    <row r="4" spans="1:13" x14ac:dyDescent="0.3">
      <c r="A4" s="328"/>
      <c r="B4" s="328"/>
      <c r="C4" s="328"/>
      <c r="D4" s="328"/>
      <c r="E4" s="328"/>
      <c r="F4" s="328"/>
      <c r="G4" s="328"/>
    </row>
    <row r="6" spans="1:13" x14ac:dyDescent="0.3">
      <c r="A6" s="329" t="s">
        <v>3788</v>
      </c>
      <c r="B6" s="329"/>
      <c r="C6" s="329"/>
      <c r="D6" s="329"/>
      <c r="E6" s="329"/>
      <c r="F6" s="329"/>
      <c r="G6" s="329"/>
    </row>
    <row r="7" spans="1:13" x14ac:dyDescent="0.3">
      <c r="A7" s="329"/>
      <c r="B7" s="329"/>
      <c r="C7" s="329"/>
      <c r="D7" s="329"/>
      <c r="E7" s="329"/>
      <c r="F7" s="329"/>
      <c r="G7" s="329"/>
    </row>
    <row r="9" spans="1:13" x14ac:dyDescent="0.3">
      <c r="A9" s="333" t="s">
        <v>194</v>
      </c>
      <c r="B9" s="333" t="s">
        <v>168</v>
      </c>
      <c r="C9" s="333" t="s">
        <v>169</v>
      </c>
      <c r="D9" s="333" t="s">
        <v>170</v>
      </c>
      <c r="E9" s="333" t="s">
        <v>172</v>
      </c>
      <c r="F9" s="332" t="s">
        <v>3789</v>
      </c>
      <c r="H9" s="333" t="s">
        <v>194</v>
      </c>
      <c r="I9" s="333" t="s">
        <v>168</v>
      </c>
      <c r="J9" s="333" t="s">
        <v>169</v>
      </c>
      <c r="K9" s="333" t="s">
        <v>170</v>
      </c>
      <c r="L9" s="333" t="s">
        <v>172</v>
      </c>
      <c r="M9" s="332" t="s">
        <v>3789</v>
      </c>
    </row>
    <row r="10" spans="1:13" x14ac:dyDescent="0.3">
      <c r="A10" s="333"/>
      <c r="B10" s="333"/>
      <c r="C10" s="333"/>
      <c r="D10" s="333"/>
      <c r="E10" s="333"/>
      <c r="F10" s="332"/>
      <c r="H10" s="333"/>
      <c r="I10" s="333"/>
      <c r="J10" s="333"/>
      <c r="K10" s="333"/>
      <c r="L10" s="333"/>
      <c r="M10" s="332"/>
    </row>
    <row r="11" spans="1:13" x14ac:dyDescent="0.3">
      <c r="A11" s="31">
        <v>1</v>
      </c>
      <c r="B11" s="31" t="s">
        <v>173</v>
      </c>
      <c r="C11" s="33">
        <f ca="1">D11+7</f>
        <v>44674</v>
      </c>
      <c r="D11" s="33">
        <f t="shared" ref="D11:D20" ca="1" si="0">TODAY()</f>
        <v>44667</v>
      </c>
      <c r="E11" s="124"/>
      <c r="F11" s="235">
        <v>-8.6E-3</v>
      </c>
      <c r="H11" s="31">
        <v>1</v>
      </c>
      <c r="I11" s="31" t="s">
        <v>173</v>
      </c>
      <c r="J11" s="33">
        <f ca="1">K11+7</f>
        <v>44674</v>
      </c>
      <c r="K11" s="33">
        <f t="shared" ref="K11:K20" ca="1" si="1">TODAY()</f>
        <v>44667</v>
      </c>
      <c r="L11" s="124" t="str">
        <f ca="1">IF(J11&gt;K11,"OK","Läbi")</f>
        <v>OK</v>
      </c>
      <c r="M11" s="235">
        <v>-8.6E-3</v>
      </c>
    </row>
    <row r="12" spans="1:13" x14ac:dyDescent="0.3">
      <c r="A12" s="31">
        <v>2</v>
      </c>
      <c r="B12" s="31" t="s">
        <v>174</v>
      </c>
      <c r="C12" s="33">
        <f ca="1">D12-1</f>
        <v>44666</v>
      </c>
      <c r="D12" s="33">
        <f t="shared" ca="1" si="0"/>
        <v>44667</v>
      </c>
      <c r="E12" s="124"/>
      <c r="F12" s="235">
        <v>7.4999999999999997E-3</v>
      </c>
      <c r="H12" s="31">
        <v>2</v>
      </c>
      <c r="I12" s="31" t="s">
        <v>174</v>
      </c>
      <c r="J12" s="33">
        <f ca="1">K12-1</f>
        <v>44666</v>
      </c>
      <c r="K12" s="33">
        <f t="shared" ca="1" si="1"/>
        <v>44667</v>
      </c>
      <c r="L12" s="124" t="str">
        <f t="shared" ref="L12:L20" ca="1" si="2">IF(J12&gt;K12,"OK","Läbi")</f>
        <v>Läbi</v>
      </c>
      <c r="M12" s="235">
        <v>7.4999999999999997E-3</v>
      </c>
    </row>
    <row r="13" spans="1:13" x14ac:dyDescent="0.3">
      <c r="A13" s="31">
        <v>3</v>
      </c>
      <c r="B13" s="31" t="s">
        <v>175</v>
      </c>
      <c r="C13" s="33">
        <f ca="1">D13+4</f>
        <v>44671</v>
      </c>
      <c r="D13" s="33">
        <f ca="1">TODAY()</f>
        <v>44667</v>
      </c>
      <c r="E13" s="124"/>
      <c r="F13" s="235">
        <v>6.4999999999999997E-3</v>
      </c>
      <c r="H13" s="31">
        <v>3</v>
      </c>
      <c r="I13" s="31" t="s">
        <v>175</v>
      </c>
      <c r="J13" s="33">
        <f ca="1">K13+4</f>
        <v>44671</v>
      </c>
      <c r="K13" s="33">
        <f ca="1">TODAY()</f>
        <v>44667</v>
      </c>
      <c r="L13" s="124" t="str">
        <f t="shared" ca="1" si="2"/>
        <v>OK</v>
      </c>
      <c r="M13" s="235">
        <v>6.4999999999999997E-3</v>
      </c>
    </row>
    <row r="14" spans="1:13" x14ac:dyDescent="0.3">
      <c r="A14" s="31">
        <v>4</v>
      </c>
      <c r="B14" s="31" t="s">
        <v>176</v>
      </c>
      <c r="C14" s="33">
        <f ca="1">D14-2</f>
        <v>44665</v>
      </c>
      <c r="D14" s="33">
        <f t="shared" ca="1" si="0"/>
        <v>44667</v>
      </c>
      <c r="E14" s="124"/>
      <c r="F14" s="235">
        <v>8.5000000000000006E-3</v>
      </c>
      <c r="H14" s="31">
        <v>4</v>
      </c>
      <c r="I14" s="31" t="s">
        <v>176</v>
      </c>
      <c r="J14" s="33">
        <f ca="1">K14-2</f>
        <v>44665</v>
      </c>
      <c r="K14" s="33">
        <f t="shared" ca="1" si="1"/>
        <v>44667</v>
      </c>
      <c r="L14" s="124" t="str">
        <f t="shared" ca="1" si="2"/>
        <v>Läbi</v>
      </c>
      <c r="M14" s="235">
        <v>8.5000000000000006E-3</v>
      </c>
    </row>
    <row r="15" spans="1:13" x14ac:dyDescent="0.3">
      <c r="A15" s="31">
        <v>5</v>
      </c>
      <c r="B15" s="31" t="s">
        <v>177</v>
      </c>
      <c r="C15" s="33">
        <f ca="1">D15-5</f>
        <v>44662</v>
      </c>
      <c r="D15" s="33">
        <f t="shared" ca="1" si="0"/>
        <v>44667</v>
      </c>
      <c r="E15" s="124"/>
      <c r="F15" s="235">
        <v>4.7999999999999996E-3</v>
      </c>
      <c r="H15" s="31">
        <v>5</v>
      </c>
      <c r="I15" s="31" t="s">
        <v>177</v>
      </c>
      <c r="J15" s="33">
        <f ca="1">K15-5</f>
        <v>44662</v>
      </c>
      <c r="K15" s="33">
        <f t="shared" ca="1" si="1"/>
        <v>44667</v>
      </c>
      <c r="L15" s="124" t="str">
        <f t="shared" ca="1" si="2"/>
        <v>Läbi</v>
      </c>
      <c r="M15" s="235">
        <v>4.7999999999999996E-3</v>
      </c>
    </row>
    <row r="16" spans="1:13" x14ac:dyDescent="0.3">
      <c r="A16" s="31">
        <v>6</v>
      </c>
      <c r="B16" s="31" t="s">
        <v>178</v>
      </c>
      <c r="C16" s="33">
        <f ca="1">D16+2</f>
        <v>44669</v>
      </c>
      <c r="D16" s="33">
        <f t="shared" ca="1" si="0"/>
        <v>44667</v>
      </c>
      <c r="E16" s="124"/>
      <c r="F16" s="235">
        <v>-8.0000000000000002E-3</v>
      </c>
      <c r="H16" s="31">
        <v>6</v>
      </c>
      <c r="I16" s="31" t="s">
        <v>178</v>
      </c>
      <c r="J16" s="33">
        <f ca="1">K16+2</f>
        <v>44669</v>
      </c>
      <c r="K16" s="33">
        <f t="shared" ca="1" si="1"/>
        <v>44667</v>
      </c>
      <c r="L16" s="124" t="str">
        <f t="shared" ca="1" si="2"/>
        <v>OK</v>
      </c>
      <c r="M16" s="235">
        <v>-8.0000000000000002E-3</v>
      </c>
    </row>
    <row r="17" spans="1:13" x14ac:dyDescent="0.3">
      <c r="A17" s="31">
        <v>7</v>
      </c>
      <c r="B17" s="31" t="s">
        <v>179</v>
      </c>
      <c r="C17" s="33">
        <f ca="1">D17+15</f>
        <v>44682</v>
      </c>
      <c r="D17" s="33">
        <f t="shared" ca="1" si="0"/>
        <v>44667</v>
      </c>
      <c r="E17" s="124"/>
      <c r="F17" s="235">
        <v>-8.9999999999999993E-3</v>
      </c>
      <c r="H17" s="31">
        <v>7</v>
      </c>
      <c r="I17" s="31" t="s">
        <v>179</v>
      </c>
      <c r="J17" s="33">
        <f ca="1">K17+15</f>
        <v>44682</v>
      </c>
      <c r="K17" s="33">
        <f t="shared" ca="1" si="1"/>
        <v>44667</v>
      </c>
      <c r="L17" s="124" t="str">
        <f t="shared" ca="1" si="2"/>
        <v>OK</v>
      </c>
      <c r="M17" s="235">
        <v>-8.9999999999999993E-3</v>
      </c>
    </row>
    <row r="18" spans="1:13" x14ac:dyDescent="0.3">
      <c r="A18" s="31">
        <v>8</v>
      </c>
      <c r="B18" s="31" t="s">
        <v>180</v>
      </c>
      <c r="C18" s="33">
        <f ca="1">D18-1</f>
        <v>44666</v>
      </c>
      <c r="D18" s="33">
        <f t="shared" ca="1" si="0"/>
        <v>44667</v>
      </c>
      <c r="E18" s="124"/>
      <c r="F18" s="235">
        <v>0.01</v>
      </c>
      <c r="H18" s="31">
        <v>8</v>
      </c>
      <c r="I18" s="31" t="s">
        <v>180</v>
      </c>
      <c r="J18" s="33">
        <f ca="1">K18-1</f>
        <v>44666</v>
      </c>
      <c r="K18" s="33">
        <f t="shared" ca="1" si="1"/>
        <v>44667</v>
      </c>
      <c r="L18" s="124" t="str">
        <f t="shared" ca="1" si="2"/>
        <v>Läbi</v>
      </c>
      <c r="M18" s="235">
        <v>0.01</v>
      </c>
    </row>
    <row r="19" spans="1:13" x14ac:dyDescent="0.3">
      <c r="A19" s="31">
        <v>9</v>
      </c>
      <c r="B19" s="31" t="s">
        <v>181</v>
      </c>
      <c r="C19" s="33">
        <f ca="1">D19+1</f>
        <v>44668</v>
      </c>
      <c r="D19" s="33">
        <f t="shared" ca="1" si="0"/>
        <v>44667</v>
      </c>
      <c r="E19" s="124"/>
      <c r="F19" s="235">
        <v>-1.5800000000000002E-2</v>
      </c>
      <c r="H19" s="31">
        <v>9</v>
      </c>
      <c r="I19" s="31" t="s">
        <v>181</v>
      </c>
      <c r="J19" s="33">
        <f ca="1">K19+1</f>
        <v>44668</v>
      </c>
      <c r="K19" s="33">
        <f t="shared" ca="1" si="1"/>
        <v>44667</v>
      </c>
      <c r="L19" s="124" t="str">
        <f t="shared" ca="1" si="2"/>
        <v>OK</v>
      </c>
      <c r="M19" s="235">
        <v>-1.5800000000000002E-2</v>
      </c>
    </row>
    <row r="20" spans="1:13" x14ac:dyDescent="0.3">
      <c r="A20" s="31">
        <v>10</v>
      </c>
      <c r="B20" s="31" t="s">
        <v>182</v>
      </c>
      <c r="C20" s="33">
        <f ca="1">D20-3</f>
        <v>44664</v>
      </c>
      <c r="D20" s="33">
        <f t="shared" ca="1" si="0"/>
        <v>44667</v>
      </c>
      <c r="E20" s="124"/>
      <c r="F20" s="235">
        <v>1.7999999999999999E-2</v>
      </c>
      <c r="H20" s="31">
        <v>10</v>
      </c>
      <c r="I20" s="31" t="s">
        <v>182</v>
      </c>
      <c r="J20" s="33">
        <f ca="1">K20-3</f>
        <v>44664</v>
      </c>
      <c r="K20" s="33">
        <f t="shared" ca="1" si="1"/>
        <v>44667</v>
      </c>
      <c r="L20" s="124" t="str">
        <f t="shared" ca="1" si="2"/>
        <v>Läbi</v>
      </c>
      <c r="M20" s="235">
        <v>1.7999999999999999E-2</v>
      </c>
    </row>
    <row r="22" spans="1:13" ht="15.6" customHeight="1" x14ac:dyDescent="0.3">
      <c r="B22" s="228" t="s">
        <v>3807</v>
      </c>
      <c r="C22" s="228"/>
      <c r="D22" s="228"/>
    </row>
  </sheetData>
  <mergeCells count="14">
    <mergeCell ref="M9:M10"/>
    <mergeCell ref="A1:G4"/>
    <mergeCell ref="A6:G7"/>
    <mergeCell ref="A9:A10"/>
    <mergeCell ref="B9:B10"/>
    <mergeCell ref="C9:C10"/>
    <mergeCell ref="D9:D10"/>
    <mergeCell ref="E9:E10"/>
    <mergeCell ref="F9:F10"/>
    <mergeCell ref="H9:H10"/>
    <mergeCell ref="I9:I10"/>
    <mergeCell ref="J9:J10"/>
    <mergeCell ref="K9:K10"/>
    <mergeCell ref="L9:L10"/>
  </mergeCells>
  <conditionalFormatting sqref="L11:L20">
    <cfRule type="cellIs" dxfId="91" priority="4" operator="equal">
      <formula>"""OK"""</formula>
    </cfRule>
    <cfRule type="containsText" dxfId="90" priority="5" operator="containsText" text="ok">
      <formula>NOT(ISERROR(SEARCH("ok",L11)))</formula>
    </cfRule>
    <cfRule type="containsText" dxfId="89" priority="6" operator="containsText" text="LÄBI">
      <formula>NOT(ISERROR(SEARCH("LÄBI",L11)))</formula>
    </cfRule>
  </conditionalFormatting>
  <conditionalFormatting sqref="E11:E20">
    <cfRule type="cellIs" dxfId="88" priority="1" operator="equal">
      <formula>"""OK"""</formula>
    </cfRule>
    <cfRule type="containsText" dxfId="87" priority="2" operator="containsText" text="ok">
      <formula>NOT(ISERROR(SEARCH("ok",E11)))</formula>
    </cfRule>
    <cfRule type="containsText" dxfId="86" priority="3" operator="containsText" text="LÄBI">
      <formula>NOT(ISERROR(SEARCH("LÄBI",E11)))</formula>
    </cfRule>
  </conditionalFormatting>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eht18">
    <tabColor theme="8" tint="-0.249977111117893"/>
  </sheetPr>
  <dimension ref="A1:N46"/>
  <sheetViews>
    <sheetView zoomScale="140" zoomScaleNormal="140" workbookViewId="0"/>
  </sheetViews>
  <sheetFormatPr defaultColWidth="9.21875" defaultRowHeight="15.6" x14ac:dyDescent="0.3"/>
  <cols>
    <col min="1" max="1" width="13.6640625" style="9" customWidth="1"/>
    <col min="2" max="2" width="25.44140625" style="9" bestFit="1" customWidth="1"/>
    <col min="3" max="3" width="13.44140625" style="9" bestFit="1" customWidth="1"/>
    <col min="4" max="4" width="19.44140625" style="9" bestFit="1" customWidth="1"/>
    <col min="5" max="5" width="6.5546875" style="9" customWidth="1"/>
    <col min="6" max="9" width="8.77734375" style="9" customWidth="1"/>
    <col min="10" max="10" width="6.6640625" style="9" customWidth="1"/>
    <col min="11" max="11" width="25.44140625" style="9" bestFit="1" customWidth="1"/>
    <col min="12" max="12" width="14.21875" style="9" bestFit="1" customWidth="1"/>
    <col min="13" max="13" width="19.44140625" style="9" bestFit="1" customWidth="1"/>
    <col min="14" max="14" width="14" style="9" bestFit="1" customWidth="1"/>
    <col min="15" max="15" width="19.44140625" style="9" bestFit="1" customWidth="1"/>
    <col min="16" max="1022" width="8.77734375" style="9" customWidth="1"/>
    <col min="1023" max="16384" width="9.21875" style="9"/>
  </cols>
  <sheetData>
    <row r="1" spans="1:13" s="16" customFormat="1" ht="15" customHeight="1" x14ac:dyDescent="0.3">
      <c r="A1" s="5" t="s">
        <v>50</v>
      </c>
      <c r="B1" s="5" t="s">
        <v>122</v>
      </c>
      <c r="C1" s="5" t="s">
        <v>123</v>
      </c>
      <c r="D1" s="5" t="s">
        <v>16</v>
      </c>
      <c r="F1"/>
      <c r="G1"/>
      <c r="H1"/>
      <c r="J1" s="5" t="s">
        <v>50</v>
      </c>
      <c r="K1" s="5" t="s">
        <v>122</v>
      </c>
      <c r="L1" s="5" t="s">
        <v>123</v>
      </c>
      <c r="M1" s="5" t="s">
        <v>16</v>
      </c>
    </row>
    <row r="2" spans="1:13" x14ac:dyDescent="0.3">
      <c r="A2" s="10" t="s">
        <v>125</v>
      </c>
      <c r="B2" s="12">
        <v>4555</v>
      </c>
      <c r="C2" s="12">
        <v>5000</v>
      </c>
      <c r="D2" s="129"/>
      <c r="F2"/>
      <c r="G2"/>
      <c r="H2"/>
      <c r="J2" s="10" t="s">
        <v>125</v>
      </c>
      <c r="K2" s="12">
        <f>B2</f>
        <v>4555</v>
      </c>
      <c r="L2" s="12">
        <f>C2</f>
        <v>5000</v>
      </c>
      <c r="M2" s="6" t="str">
        <f>IF(K2&gt;=L2,"Täitis","Ei täitnud")</f>
        <v>Ei täitnud</v>
      </c>
    </row>
    <row r="3" spans="1:13" x14ac:dyDescent="0.3">
      <c r="A3" s="10" t="s">
        <v>126</v>
      </c>
      <c r="B3" s="12">
        <v>5100</v>
      </c>
      <c r="C3" s="12">
        <v>5000</v>
      </c>
      <c r="D3" s="129"/>
      <c r="F3" s="362" t="s">
        <v>124</v>
      </c>
      <c r="G3" s="362"/>
      <c r="H3" s="362"/>
      <c r="J3" s="10" t="s">
        <v>126</v>
      </c>
      <c r="K3" s="12">
        <f t="shared" ref="K3:K8" si="0">B3</f>
        <v>5100</v>
      </c>
      <c r="L3" s="12">
        <f t="shared" ref="L3:L8" si="1">C3</f>
        <v>5000</v>
      </c>
      <c r="M3" s="6" t="str">
        <f>IF(K3&gt;=L3,"Täitis","Ei täitnud")</f>
        <v>Täitis</v>
      </c>
    </row>
    <row r="4" spans="1:13" x14ac:dyDescent="0.3">
      <c r="A4" s="10" t="s">
        <v>1593</v>
      </c>
      <c r="B4" s="12">
        <v>6540</v>
      </c>
      <c r="C4" s="12">
        <v>5000</v>
      </c>
      <c r="D4" s="129"/>
      <c r="F4" s="362"/>
      <c r="G4" s="362"/>
      <c r="H4" s="362"/>
      <c r="J4" s="10" t="s">
        <v>1593</v>
      </c>
      <c r="K4" s="12">
        <f t="shared" si="0"/>
        <v>6540</v>
      </c>
      <c r="L4" s="12">
        <f t="shared" si="1"/>
        <v>5000</v>
      </c>
      <c r="M4" s="6" t="str">
        <f t="shared" ref="M4:M8" si="2">IF(K4&gt;=L4,"Täitis","Ei täitnud")</f>
        <v>Täitis</v>
      </c>
    </row>
    <row r="5" spans="1:13" x14ac:dyDescent="0.3">
      <c r="A5" s="10" t="s">
        <v>1594</v>
      </c>
      <c r="B5" s="12">
        <v>4999</v>
      </c>
      <c r="C5" s="12">
        <v>5000</v>
      </c>
      <c r="D5" s="129"/>
      <c r="F5" s="362"/>
      <c r="G5" s="362"/>
      <c r="H5" s="362"/>
      <c r="J5" s="10" t="s">
        <v>1594</v>
      </c>
      <c r="K5" s="12">
        <f t="shared" si="0"/>
        <v>4999</v>
      </c>
      <c r="L5" s="12">
        <f t="shared" si="1"/>
        <v>5000</v>
      </c>
      <c r="M5" s="6" t="str">
        <f t="shared" si="2"/>
        <v>Ei täitnud</v>
      </c>
    </row>
    <row r="6" spans="1:13" x14ac:dyDescent="0.3">
      <c r="A6" s="10" t="s">
        <v>1595</v>
      </c>
      <c r="B6" s="12">
        <v>3590</v>
      </c>
      <c r="C6" s="12">
        <v>5000</v>
      </c>
      <c r="D6" s="129"/>
      <c r="F6" s="362"/>
      <c r="G6" s="362"/>
      <c r="H6" s="362"/>
      <c r="J6" s="10" t="s">
        <v>1595</v>
      </c>
      <c r="K6" s="12">
        <f t="shared" si="0"/>
        <v>3590</v>
      </c>
      <c r="L6" s="12">
        <f t="shared" si="1"/>
        <v>5000</v>
      </c>
      <c r="M6" s="6" t="str">
        <f t="shared" si="2"/>
        <v>Ei täitnud</v>
      </c>
    </row>
    <row r="7" spans="1:13" s="16" customFormat="1" x14ac:dyDescent="0.3">
      <c r="A7" s="10" t="s">
        <v>1596</v>
      </c>
      <c r="B7" s="12">
        <v>5950</v>
      </c>
      <c r="C7" s="12">
        <v>5000</v>
      </c>
      <c r="D7" s="129"/>
      <c r="F7" s="362"/>
      <c r="G7" s="362"/>
      <c r="H7" s="362"/>
      <c r="J7" s="10" t="s">
        <v>1596</v>
      </c>
      <c r="K7" s="12">
        <f t="shared" si="0"/>
        <v>5950</v>
      </c>
      <c r="L7" s="12">
        <f t="shared" si="1"/>
        <v>5000</v>
      </c>
      <c r="M7" s="6" t="str">
        <f t="shared" si="2"/>
        <v>Täitis</v>
      </c>
    </row>
    <row r="8" spans="1:13" x14ac:dyDescent="0.3">
      <c r="A8" s="10" t="s">
        <v>127</v>
      </c>
      <c r="B8" s="12">
        <v>7000</v>
      </c>
      <c r="C8" s="12">
        <v>5000</v>
      </c>
      <c r="D8" s="129"/>
      <c r="F8"/>
      <c r="G8"/>
      <c r="H8"/>
      <c r="J8" s="10" t="s">
        <v>127</v>
      </c>
      <c r="K8" s="12">
        <f t="shared" si="0"/>
        <v>7000</v>
      </c>
      <c r="L8" s="12">
        <f t="shared" si="1"/>
        <v>5000</v>
      </c>
      <c r="M8" s="6" t="str">
        <f t="shared" si="2"/>
        <v>Täitis</v>
      </c>
    </row>
    <row r="9" spans="1:13" x14ac:dyDescent="0.3">
      <c r="E9"/>
      <c r="F9"/>
      <c r="G9"/>
      <c r="H9"/>
    </row>
    <row r="10" spans="1:13" s="16" customFormat="1" x14ac:dyDescent="0.3">
      <c r="A10" s="5" t="s">
        <v>128</v>
      </c>
      <c r="B10" s="5" t="s">
        <v>129</v>
      </c>
      <c r="C10" s="5" t="s">
        <v>130</v>
      </c>
      <c r="D10" s="5" t="s">
        <v>131</v>
      </c>
      <c r="E10"/>
      <c r="G10"/>
      <c r="H10"/>
      <c r="I10"/>
      <c r="J10" s="5" t="s">
        <v>128</v>
      </c>
      <c r="K10" s="5" t="s">
        <v>129</v>
      </c>
      <c r="L10" s="5" t="s">
        <v>130</v>
      </c>
      <c r="M10" s="5" t="s">
        <v>131</v>
      </c>
    </row>
    <row r="11" spans="1:13" x14ac:dyDescent="0.3">
      <c r="A11" s="10" t="s">
        <v>133</v>
      </c>
      <c r="B11" s="12">
        <v>590</v>
      </c>
      <c r="C11" s="14"/>
      <c r="D11" s="14"/>
      <c r="E11"/>
      <c r="F11" s="362" t="s">
        <v>132</v>
      </c>
      <c r="G11" s="362"/>
      <c r="H11" s="362"/>
      <c r="I11"/>
      <c r="J11" s="10" t="s">
        <v>133</v>
      </c>
      <c r="K11" s="12">
        <f t="shared" ref="K11:K16" si="3">B11</f>
        <v>590</v>
      </c>
      <c r="L11" s="8">
        <f>IF(K11&gt;1000,K11*5%,0)</f>
        <v>0</v>
      </c>
      <c r="M11" s="8">
        <f t="shared" ref="M11:M16" si="4">K11-L11</f>
        <v>590</v>
      </c>
    </row>
    <row r="12" spans="1:13" ht="15.45" customHeight="1" x14ac:dyDescent="0.3">
      <c r="A12" s="10" t="s">
        <v>134</v>
      </c>
      <c r="B12" s="12">
        <v>1235</v>
      </c>
      <c r="C12" s="14"/>
      <c r="D12" s="14"/>
      <c r="E12"/>
      <c r="F12" s="362"/>
      <c r="G12" s="362"/>
      <c r="H12" s="362"/>
      <c r="I12"/>
      <c r="J12" s="10" t="s">
        <v>134</v>
      </c>
      <c r="K12" s="12">
        <f t="shared" si="3"/>
        <v>1235</v>
      </c>
      <c r="L12" s="8">
        <f t="shared" ref="L12:L16" si="5">IF(K12&gt;1000,K12*5%,0)</f>
        <v>61.75</v>
      </c>
      <c r="M12" s="8">
        <f t="shared" si="4"/>
        <v>1173.25</v>
      </c>
    </row>
    <row r="13" spans="1:13" x14ac:dyDescent="0.3">
      <c r="A13" s="10" t="s">
        <v>135</v>
      </c>
      <c r="B13" s="12">
        <v>67</v>
      </c>
      <c r="C13" s="14"/>
      <c r="D13" s="14"/>
      <c r="E13"/>
      <c r="F13" s="362"/>
      <c r="G13" s="362"/>
      <c r="H13" s="362"/>
      <c r="I13"/>
      <c r="J13" s="10" t="s">
        <v>135</v>
      </c>
      <c r="K13" s="12">
        <f t="shared" si="3"/>
        <v>67</v>
      </c>
      <c r="L13" s="8">
        <f t="shared" si="5"/>
        <v>0</v>
      </c>
      <c r="M13" s="8">
        <f t="shared" si="4"/>
        <v>67</v>
      </c>
    </row>
    <row r="14" spans="1:13" x14ac:dyDescent="0.3">
      <c r="A14" s="10" t="s">
        <v>136</v>
      </c>
      <c r="B14" s="12">
        <v>4567</v>
      </c>
      <c r="C14" s="14"/>
      <c r="D14" s="14"/>
      <c r="E14"/>
      <c r="F14" s="362"/>
      <c r="G14" s="362"/>
      <c r="H14" s="362"/>
      <c r="I14"/>
      <c r="J14" s="10" t="s">
        <v>136</v>
      </c>
      <c r="K14" s="12">
        <f t="shared" si="3"/>
        <v>4567</v>
      </c>
      <c r="L14" s="8">
        <f t="shared" si="5"/>
        <v>228.35000000000002</v>
      </c>
      <c r="M14" s="8">
        <f t="shared" si="4"/>
        <v>4338.6499999999996</v>
      </c>
    </row>
    <row r="15" spans="1:13" x14ac:dyDescent="0.3">
      <c r="A15" s="10" t="s">
        <v>137</v>
      </c>
      <c r="B15" s="12">
        <v>457</v>
      </c>
      <c r="C15" s="14"/>
      <c r="D15" s="14"/>
      <c r="E15"/>
      <c r="F15" s="362"/>
      <c r="G15" s="362"/>
      <c r="H15" s="362"/>
      <c r="J15" s="10" t="s">
        <v>137</v>
      </c>
      <c r="K15" s="12">
        <f t="shared" si="3"/>
        <v>457</v>
      </c>
      <c r="L15" s="8">
        <f t="shared" si="5"/>
        <v>0</v>
      </c>
      <c r="M15" s="8">
        <f t="shared" si="4"/>
        <v>457</v>
      </c>
    </row>
    <row r="16" spans="1:13" x14ac:dyDescent="0.3">
      <c r="A16" s="10" t="s">
        <v>138</v>
      </c>
      <c r="B16" s="12">
        <v>1000.01</v>
      </c>
      <c r="C16" s="14"/>
      <c r="D16" s="14"/>
      <c r="E16"/>
      <c r="J16" s="10" t="s">
        <v>138</v>
      </c>
      <c r="K16" s="12">
        <f t="shared" si="3"/>
        <v>1000.01</v>
      </c>
      <c r="L16" s="8">
        <f t="shared" si="5"/>
        <v>50.000500000000002</v>
      </c>
      <c r="M16" s="8">
        <f t="shared" si="4"/>
        <v>950.0095</v>
      </c>
    </row>
    <row r="17" spans="1:14" s="16" customFormat="1" x14ac:dyDescent="0.3">
      <c r="A17" s="9"/>
      <c r="B17" s="9"/>
      <c r="C17" s="9"/>
      <c r="D17" s="9"/>
      <c r="F17"/>
      <c r="G17"/>
      <c r="H17"/>
      <c r="I17"/>
      <c r="J17" s="9"/>
      <c r="K17" s="9"/>
      <c r="L17" s="9"/>
      <c r="M17" s="9"/>
    </row>
    <row r="18" spans="1:14" x14ac:dyDescent="0.3">
      <c r="F18"/>
      <c r="G18"/>
      <c r="H18"/>
      <c r="I18"/>
    </row>
    <row r="19" spans="1:14" x14ac:dyDescent="0.3">
      <c r="A19" s="5" t="s">
        <v>139</v>
      </c>
      <c r="B19" s="5" t="s">
        <v>130</v>
      </c>
      <c r="C19" s="5" t="s">
        <v>140</v>
      </c>
      <c r="D19" s="5" t="s">
        <v>130</v>
      </c>
      <c r="F19"/>
      <c r="G19"/>
      <c r="H19"/>
      <c r="I19"/>
      <c r="J19" s="16"/>
      <c r="K19" s="5" t="s">
        <v>139</v>
      </c>
      <c r="L19" s="5" t="s">
        <v>130</v>
      </c>
      <c r="M19" s="5" t="s">
        <v>140</v>
      </c>
      <c r="N19" s="5" t="s">
        <v>130</v>
      </c>
    </row>
    <row r="20" spans="1:14" ht="15.45" customHeight="1" x14ac:dyDescent="0.3">
      <c r="A20" s="10" t="s">
        <v>142</v>
      </c>
      <c r="B20" s="10" t="s">
        <v>143</v>
      </c>
      <c r="C20" s="12">
        <v>250</v>
      </c>
      <c r="D20" s="29"/>
      <c r="F20" s="362" t="s">
        <v>141</v>
      </c>
      <c r="G20" s="362"/>
      <c r="H20" s="362"/>
      <c r="I20" s="362"/>
      <c r="K20" s="10" t="s">
        <v>142</v>
      </c>
      <c r="L20" s="10" t="s">
        <v>143</v>
      </c>
      <c r="M20" s="12">
        <f>C20</f>
        <v>250</v>
      </c>
      <c r="N20" s="8">
        <f>IF(AND(L20="Jah",M20&gt;1000),10%*M20,0)</f>
        <v>0</v>
      </c>
    </row>
    <row r="21" spans="1:14" x14ac:dyDescent="0.3">
      <c r="A21" s="10" t="s">
        <v>144</v>
      </c>
      <c r="B21" s="10" t="s">
        <v>145</v>
      </c>
      <c r="C21" s="12">
        <v>800</v>
      </c>
      <c r="D21" s="29"/>
      <c r="F21" s="362"/>
      <c r="G21" s="362"/>
      <c r="H21" s="362"/>
      <c r="I21" s="362"/>
      <c r="K21" s="10" t="s">
        <v>144</v>
      </c>
      <c r="L21" s="10" t="s">
        <v>145</v>
      </c>
      <c r="M21" s="12">
        <f t="shared" ref="M21:M27" si="6">C21</f>
        <v>800</v>
      </c>
      <c r="N21" s="8">
        <f t="shared" ref="N21:N27" si="7">IF(AND(L21="Jah",M21&gt;1000),10%*M21,0)</f>
        <v>0</v>
      </c>
    </row>
    <row r="22" spans="1:14" x14ac:dyDescent="0.3">
      <c r="A22" s="10" t="s">
        <v>1598</v>
      </c>
      <c r="B22" s="10" t="s">
        <v>143</v>
      </c>
      <c r="C22" s="12">
        <v>690</v>
      </c>
      <c r="D22" s="29"/>
      <c r="F22" s="362"/>
      <c r="G22" s="362"/>
      <c r="H22" s="362"/>
      <c r="I22" s="362"/>
      <c r="K22" s="10" t="s">
        <v>1598</v>
      </c>
      <c r="L22" s="10" t="s">
        <v>143</v>
      </c>
      <c r="M22" s="12">
        <f t="shared" si="6"/>
        <v>690</v>
      </c>
      <c r="N22" s="8">
        <f t="shared" si="7"/>
        <v>0</v>
      </c>
    </row>
    <row r="23" spans="1:14" x14ac:dyDescent="0.3">
      <c r="A23" s="10" t="s">
        <v>1599</v>
      </c>
      <c r="B23" s="10" t="s">
        <v>145</v>
      </c>
      <c r="C23" s="12">
        <v>1500</v>
      </c>
      <c r="D23" s="29"/>
      <c r="F23" s="362"/>
      <c r="G23" s="362"/>
      <c r="H23" s="362"/>
      <c r="I23" s="362"/>
      <c r="K23" s="10" t="s">
        <v>1599</v>
      </c>
      <c r="L23" s="10" t="s">
        <v>145</v>
      </c>
      <c r="M23" s="12">
        <f t="shared" si="6"/>
        <v>1500</v>
      </c>
      <c r="N23" s="8">
        <f t="shared" si="7"/>
        <v>0</v>
      </c>
    </row>
    <row r="24" spans="1:14" x14ac:dyDescent="0.3">
      <c r="A24" s="10" t="s">
        <v>1600</v>
      </c>
      <c r="B24" s="10" t="s">
        <v>143</v>
      </c>
      <c r="C24" s="12">
        <v>1001</v>
      </c>
      <c r="D24" s="29"/>
      <c r="F24" s="362"/>
      <c r="G24" s="362"/>
      <c r="H24" s="362"/>
      <c r="I24" s="362"/>
      <c r="K24" s="10" t="s">
        <v>1600</v>
      </c>
      <c r="L24" s="10" t="s">
        <v>143</v>
      </c>
      <c r="M24" s="12">
        <f t="shared" si="6"/>
        <v>1001</v>
      </c>
      <c r="N24" s="8">
        <f t="shared" si="7"/>
        <v>100.10000000000001</v>
      </c>
    </row>
    <row r="25" spans="1:14" x14ac:dyDescent="0.3">
      <c r="A25" s="10" t="s">
        <v>1601</v>
      </c>
      <c r="B25" s="10" t="s">
        <v>145</v>
      </c>
      <c r="C25" s="12">
        <v>2500</v>
      </c>
      <c r="D25" s="29"/>
      <c r="K25" s="10" t="s">
        <v>1601</v>
      </c>
      <c r="L25" s="10" t="s">
        <v>145</v>
      </c>
      <c r="M25" s="12">
        <f t="shared" si="6"/>
        <v>2500</v>
      </c>
      <c r="N25" s="8">
        <f t="shared" si="7"/>
        <v>0</v>
      </c>
    </row>
    <row r="26" spans="1:14" x14ac:dyDescent="0.3">
      <c r="A26" s="10" t="s">
        <v>146</v>
      </c>
      <c r="B26" s="10" t="s">
        <v>143</v>
      </c>
      <c r="C26" s="12">
        <v>1870</v>
      </c>
      <c r="D26" s="29"/>
      <c r="K26" s="10" t="s">
        <v>146</v>
      </c>
      <c r="L26" s="10" t="s">
        <v>143</v>
      </c>
      <c r="M26" s="12">
        <f t="shared" si="6"/>
        <v>1870</v>
      </c>
      <c r="N26" s="8">
        <f t="shared" si="7"/>
        <v>187</v>
      </c>
    </row>
    <row r="27" spans="1:14" x14ac:dyDescent="0.3">
      <c r="A27" s="10" t="s">
        <v>147</v>
      </c>
      <c r="B27" s="10" t="s">
        <v>143</v>
      </c>
      <c r="C27" s="12">
        <v>80</v>
      </c>
      <c r="D27" s="29"/>
      <c r="K27" s="10" t="s">
        <v>147</v>
      </c>
      <c r="L27" s="10" t="s">
        <v>143</v>
      </c>
      <c r="M27" s="12">
        <f t="shared" si="6"/>
        <v>80</v>
      </c>
      <c r="N27" s="8">
        <f t="shared" si="7"/>
        <v>0</v>
      </c>
    </row>
    <row r="30" spans="1:14" x14ac:dyDescent="0.3">
      <c r="A30" s="5" t="s">
        <v>50</v>
      </c>
      <c r="B30" s="5" t="s">
        <v>122</v>
      </c>
      <c r="C30" s="5" t="s">
        <v>148</v>
      </c>
      <c r="D30" s="5" t="s">
        <v>149</v>
      </c>
      <c r="J30" s="16"/>
      <c r="K30" s="5" t="s">
        <v>50</v>
      </c>
      <c r="L30" s="5" t="s">
        <v>122</v>
      </c>
      <c r="M30" s="5" t="s">
        <v>148</v>
      </c>
      <c r="N30" s="5" t="s">
        <v>149</v>
      </c>
    </row>
    <row r="31" spans="1:14" x14ac:dyDescent="0.3">
      <c r="A31" s="10" t="s">
        <v>125</v>
      </c>
      <c r="B31" s="12">
        <v>4555</v>
      </c>
      <c r="C31" s="12">
        <v>5000</v>
      </c>
      <c r="D31" s="29"/>
      <c r="K31" s="10" t="s">
        <v>125</v>
      </c>
      <c r="L31" s="12">
        <f>B31</f>
        <v>4555</v>
      </c>
      <c r="M31" s="12">
        <f>C31</f>
        <v>5000</v>
      </c>
      <c r="N31" s="8">
        <f>IF(L31&gt;=M31,L31*10%,L31*5%)</f>
        <v>227.75</v>
      </c>
    </row>
    <row r="32" spans="1:14" x14ac:dyDescent="0.3">
      <c r="A32" s="10" t="s">
        <v>126</v>
      </c>
      <c r="B32" s="12">
        <v>5100</v>
      </c>
      <c r="C32" s="12">
        <v>5000</v>
      </c>
      <c r="D32" s="29"/>
      <c r="F32" s="362" t="s">
        <v>1597</v>
      </c>
      <c r="G32" s="362"/>
      <c r="H32" s="362"/>
      <c r="I32" s="362"/>
      <c r="K32" s="10" t="s">
        <v>126</v>
      </c>
      <c r="L32" s="12">
        <f t="shared" ref="L32:L37" si="8">B32</f>
        <v>5100</v>
      </c>
      <c r="M32" s="12">
        <f t="shared" ref="M32:M37" si="9">C32</f>
        <v>5000</v>
      </c>
      <c r="N32" s="8">
        <f t="shared" ref="N32:N36" si="10">IF(L32&gt;=M32,L32*10%,L32*5%)</f>
        <v>510</v>
      </c>
    </row>
    <row r="33" spans="1:14" x14ac:dyDescent="0.3">
      <c r="A33" s="10" t="s">
        <v>1593</v>
      </c>
      <c r="B33" s="12">
        <v>6540</v>
      </c>
      <c r="C33" s="12">
        <v>5000</v>
      </c>
      <c r="D33" s="29"/>
      <c r="F33" s="362"/>
      <c r="G33" s="362"/>
      <c r="H33" s="362"/>
      <c r="I33" s="362"/>
      <c r="K33" s="10" t="s">
        <v>1593</v>
      </c>
      <c r="L33" s="12">
        <f t="shared" si="8"/>
        <v>6540</v>
      </c>
      <c r="M33" s="12">
        <f t="shared" si="9"/>
        <v>5000</v>
      </c>
      <c r="N33" s="8">
        <f t="shared" si="10"/>
        <v>654</v>
      </c>
    </row>
    <row r="34" spans="1:14" x14ac:dyDescent="0.3">
      <c r="A34" s="10" t="s">
        <v>1594</v>
      </c>
      <c r="B34" s="12">
        <v>4999</v>
      </c>
      <c r="C34" s="12">
        <v>5000</v>
      </c>
      <c r="D34" s="29"/>
      <c r="F34" s="362"/>
      <c r="G34" s="362"/>
      <c r="H34" s="362"/>
      <c r="I34" s="362"/>
      <c r="K34" s="10" t="s">
        <v>1594</v>
      </c>
      <c r="L34" s="12">
        <f t="shared" si="8"/>
        <v>4999</v>
      </c>
      <c r="M34" s="12">
        <f t="shared" si="9"/>
        <v>5000</v>
      </c>
      <c r="N34" s="8">
        <f t="shared" si="10"/>
        <v>249.95000000000002</v>
      </c>
    </row>
    <row r="35" spans="1:14" x14ac:dyDescent="0.3">
      <c r="A35" s="10" t="s">
        <v>1595</v>
      </c>
      <c r="B35" s="12">
        <v>3590</v>
      </c>
      <c r="C35" s="12">
        <v>5000</v>
      </c>
      <c r="D35" s="29"/>
      <c r="F35" s="362"/>
      <c r="G35" s="362"/>
      <c r="H35" s="362"/>
      <c r="I35" s="362"/>
      <c r="K35" s="10" t="s">
        <v>1595</v>
      </c>
      <c r="L35" s="12">
        <f t="shared" si="8"/>
        <v>3590</v>
      </c>
      <c r="M35" s="12">
        <f t="shared" si="9"/>
        <v>5000</v>
      </c>
      <c r="N35" s="8">
        <f t="shared" si="10"/>
        <v>179.5</v>
      </c>
    </row>
    <row r="36" spans="1:14" x14ac:dyDescent="0.3">
      <c r="A36" s="10" t="s">
        <v>1596</v>
      </c>
      <c r="B36" s="12">
        <v>5950</v>
      </c>
      <c r="C36" s="12">
        <v>5000</v>
      </c>
      <c r="D36" s="29"/>
      <c r="K36" s="10" t="s">
        <v>1596</v>
      </c>
      <c r="L36" s="12">
        <f t="shared" si="8"/>
        <v>5950</v>
      </c>
      <c r="M36" s="12">
        <f t="shared" si="9"/>
        <v>5000</v>
      </c>
      <c r="N36" s="8">
        <f t="shared" si="10"/>
        <v>595</v>
      </c>
    </row>
    <row r="37" spans="1:14" x14ac:dyDescent="0.3">
      <c r="A37" s="10" t="s">
        <v>127</v>
      </c>
      <c r="B37" s="12">
        <v>7000</v>
      </c>
      <c r="C37" s="12">
        <v>5000</v>
      </c>
      <c r="D37" s="29"/>
      <c r="K37" s="10" t="s">
        <v>127</v>
      </c>
      <c r="L37" s="12">
        <f t="shared" si="8"/>
        <v>7000</v>
      </c>
      <c r="M37" s="12">
        <f t="shared" si="9"/>
        <v>5000</v>
      </c>
      <c r="N37" s="8">
        <f>IF(L37&gt;=M37,L37*10%,L37*5%)</f>
        <v>700</v>
      </c>
    </row>
    <row r="39" spans="1:14" x14ac:dyDescent="0.3">
      <c r="A39" s="62" t="s">
        <v>2961</v>
      </c>
      <c r="B39" s="176">
        <f>SUM(B31:B37)</f>
        <v>37734</v>
      </c>
    </row>
    <row r="40" spans="1:14" x14ac:dyDescent="0.3">
      <c r="A40" s="62" t="s">
        <v>2962</v>
      </c>
      <c r="B40" s="176">
        <f>SUBTOTAL(109,B31:B37)</f>
        <v>37734</v>
      </c>
    </row>
    <row r="42" spans="1:14" x14ac:dyDescent="0.3">
      <c r="A42" s="364" t="s">
        <v>3846</v>
      </c>
      <c r="B42" s="364"/>
    </row>
    <row r="43" spans="1:14" x14ac:dyDescent="0.3">
      <c r="A43" s="364"/>
      <c r="B43" s="364"/>
    </row>
    <row r="44" spans="1:14" x14ac:dyDescent="0.3">
      <c r="A44" s="364"/>
      <c r="B44" s="364"/>
    </row>
    <row r="45" spans="1:14" x14ac:dyDescent="0.3">
      <c r="A45" s="364"/>
      <c r="B45" s="364"/>
    </row>
    <row r="46" spans="1:14" x14ac:dyDescent="0.3">
      <c r="A46" s="364"/>
      <c r="B46" s="364"/>
    </row>
  </sheetData>
  <mergeCells count="5">
    <mergeCell ref="F32:I35"/>
    <mergeCell ref="F20:I24"/>
    <mergeCell ref="F11:H15"/>
    <mergeCell ref="F3:H7"/>
    <mergeCell ref="A42:B46"/>
  </mergeCells>
  <pageMargins left="0.7" right="0.7" top="0.75" bottom="0.75" header="0.51180555555555496" footer="0.51180555555555496"/>
  <pageSetup paperSize="9" firstPageNumber="0" orientation="portrait" horizontalDpi="300" verticalDpi="30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eht19">
    <tabColor theme="8" tint="-0.249977111117893"/>
  </sheetPr>
  <dimension ref="A1:O32"/>
  <sheetViews>
    <sheetView zoomScale="140" zoomScaleNormal="140" workbookViewId="0"/>
  </sheetViews>
  <sheetFormatPr defaultColWidth="9.21875" defaultRowHeight="15.6" x14ac:dyDescent="0.3"/>
  <cols>
    <col min="1" max="1" width="20.21875" style="63" bestFit="1" customWidth="1"/>
    <col min="2" max="2" width="12.77734375" style="9" bestFit="1" customWidth="1"/>
    <col min="3" max="3" width="12.44140625" style="9" bestFit="1" customWidth="1"/>
    <col min="4" max="4" width="13.77734375" style="9" bestFit="1" customWidth="1"/>
    <col min="5" max="5" width="12.21875" style="9" customWidth="1"/>
    <col min="6" max="6" width="13.77734375" style="9" bestFit="1" customWidth="1"/>
    <col min="7" max="12" width="8.77734375" style="9" customWidth="1"/>
    <col min="13" max="13" width="10" style="9" customWidth="1"/>
    <col min="14" max="14" width="8.77734375" style="9" customWidth="1"/>
    <col min="15" max="15" width="20.21875" style="9" bestFit="1" customWidth="1"/>
    <col min="16" max="16" width="12.77734375" style="9" bestFit="1" customWidth="1"/>
    <col min="17" max="17" width="7.21875" style="9" bestFit="1" customWidth="1"/>
    <col min="18" max="18" width="15.21875" style="9" bestFit="1" customWidth="1"/>
    <col min="19" max="20" width="14.21875" style="9" bestFit="1" customWidth="1"/>
    <col min="21" max="1024" width="8.77734375" style="9" customWidth="1"/>
    <col min="1025" max="16384" width="9.21875" style="9"/>
  </cols>
  <sheetData>
    <row r="1" spans="1:15" ht="15.6" customHeight="1" x14ac:dyDescent="0.3">
      <c r="A1" s="62" t="s">
        <v>183</v>
      </c>
      <c r="B1" s="10">
        <v>160</v>
      </c>
      <c r="H1" s="362" t="s">
        <v>1567</v>
      </c>
      <c r="I1" s="362"/>
      <c r="J1" s="362"/>
      <c r="K1" s="362"/>
      <c r="L1" s="362"/>
      <c r="M1" s="362"/>
      <c r="N1" s="362"/>
      <c r="O1"/>
    </row>
    <row r="2" spans="1:15" x14ac:dyDescent="0.3">
      <c r="A2" s="62" t="s">
        <v>184</v>
      </c>
      <c r="B2" s="12">
        <v>1.5</v>
      </c>
      <c r="H2" s="362"/>
      <c r="I2" s="362"/>
      <c r="J2" s="362"/>
      <c r="K2" s="362"/>
      <c r="L2" s="362"/>
      <c r="M2" s="362"/>
      <c r="N2" s="362"/>
      <c r="O2"/>
    </row>
    <row r="3" spans="1:15" x14ac:dyDescent="0.3">
      <c r="A3" s="62" t="s">
        <v>185</v>
      </c>
      <c r="B3" s="12">
        <v>1400</v>
      </c>
      <c r="H3" s="362"/>
      <c r="I3" s="362"/>
      <c r="J3" s="362"/>
      <c r="K3" s="362"/>
      <c r="L3" s="362"/>
      <c r="M3" s="362"/>
      <c r="N3" s="362"/>
      <c r="O3"/>
    </row>
    <row r="4" spans="1:15" x14ac:dyDescent="0.3">
      <c r="A4" s="62" t="s">
        <v>186</v>
      </c>
      <c r="B4" s="11">
        <v>0.22</v>
      </c>
      <c r="H4" s="362"/>
      <c r="I4" s="362"/>
      <c r="J4" s="362"/>
      <c r="K4" s="362"/>
      <c r="L4" s="362"/>
      <c r="M4" s="362"/>
      <c r="N4" s="362"/>
      <c r="O4"/>
    </row>
    <row r="5" spans="1:15" x14ac:dyDescent="0.3">
      <c r="H5" s="362"/>
      <c r="I5" s="362"/>
      <c r="J5" s="362"/>
      <c r="K5" s="362"/>
      <c r="L5" s="362"/>
      <c r="M5" s="362"/>
      <c r="N5" s="362"/>
      <c r="O5"/>
    </row>
    <row r="6" spans="1:15" x14ac:dyDescent="0.3">
      <c r="A6" s="62" t="s">
        <v>50</v>
      </c>
      <c r="B6" s="62" t="s">
        <v>187</v>
      </c>
      <c r="C6" s="62" t="s">
        <v>188</v>
      </c>
      <c r="D6" s="62" t="s">
        <v>189</v>
      </c>
      <c r="E6" s="62" t="s">
        <v>88</v>
      </c>
      <c r="F6" s="62" t="s">
        <v>190</v>
      </c>
      <c r="H6" s="362"/>
      <c r="I6" s="362"/>
      <c r="J6" s="362"/>
      <c r="K6" s="362"/>
      <c r="L6" s="362"/>
      <c r="M6" s="362"/>
      <c r="N6" s="362"/>
      <c r="O6"/>
    </row>
    <row r="7" spans="1:15" x14ac:dyDescent="0.3">
      <c r="A7" s="62" t="s">
        <v>135</v>
      </c>
      <c r="B7" s="12">
        <v>10.5</v>
      </c>
      <c r="C7" s="10">
        <v>172</v>
      </c>
      <c r="D7" s="29"/>
      <c r="E7" s="29"/>
      <c r="F7" s="29"/>
      <c r="H7" s="362"/>
      <c r="I7" s="362"/>
      <c r="J7" s="362"/>
      <c r="K7" s="362"/>
      <c r="L7" s="362"/>
      <c r="M7" s="362"/>
      <c r="N7" s="362"/>
      <c r="O7"/>
    </row>
    <row r="8" spans="1:15" x14ac:dyDescent="0.3">
      <c r="A8" s="62" t="s">
        <v>134</v>
      </c>
      <c r="B8" s="12">
        <v>15.5</v>
      </c>
      <c r="C8" s="10">
        <v>186</v>
      </c>
      <c r="D8" s="29"/>
      <c r="E8" s="29"/>
      <c r="F8" s="29"/>
      <c r="H8" s="362"/>
      <c r="I8" s="362"/>
      <c r="J8" s="362"/>
      <c r="K8" s="362"/>
      <c r="L8" s="362"/>
      <c r="M8" s="362"/>
      <c r="N8" s="362"/>
      <c r="O8"/>
    </row>
    <row r="9" spans="1:15" x14ac:dyDescent="0.3">
      <c r="A9" s="62" t="s">
        <v>137</v>
      </c>
      <c r="B9" s="12">
        <v>9</v>
      </c>
      <c r="C9" s="10">
        <v>126</v>
      </c>
      <c r="D9" s="29"/>
      <c r="E9" s="29"/>
      <c r="F9" s="29"/>
      <c r="H9" s="362"/>
      <c r="I9" s="362"/>
      <c r="J9" s="362"/>
      <c r="K9" s="362"/>
      <c r="L9" s="362"/>
      <c r="M9" s="362"/>
      <c r="N9" s="362"/>
      <c r="O9"/>
    </row>
    <row r="10" spans="1:15" x14ac:dyDescent="0.3">
      <c r="A10" s="62" t="s">
        <v>191</v>
      </c>
      <c r="B10" s="12">
        <v>12</v>
      </c>
      <c r="C10" s="10">
        <v>100</v>
      </c>
      <c r="D10" s="29"/>
      <c r="E10" s="29"/>
      <c r="F10" s="29"/>
      <c r="H10" s="362"/>
      <c r="I10" s="362"/>
      <c r="J10" s="362"/>
      <c r="K10" s="362"/>
      <c r="L10" s="362"/>
      <c r="M10" s="362"/>
      <c r="N10" s="362"/>
      <c r="O10"/>
    </row>
    <row r="11" spans="1:15" x14ac:dyDescent="0.3">
      <c r="A11" s="62" t="s">
        <v>138</v>
      </c>
      <c r="B11" s="12">
        <v>21</v>
      </c>
      <c r="C11" s="10">
        <v>165</v>
      </c>
      <c r="D11" s="29"/>
      <c r="E11" s="29"/>
      <c r="F11" s="29"/>
      <c r="H11" s="362"/>
      <c r="I11" s="362"/>
      <c r="J11" s="362"/>
      <c r="K11" s="362"/>
      <c r="L11" s="362"/>
      <c r="M11" s="362"/>
      <c r="N11" s="362"/>
      <c r="O11"/>
    </row>
    <row r="12" spans="1:15" x14ac:dyDescent="0.3">
      <c r="A12" s="62" t="s">
        <v>192</v>
      </c>
      <c r="B12" s="12">
        <v>12.5</v>
      </c>
      <c r="C12" s="10">
        <v>187</v>
      </c>
      <c r="D12" s="29"/>
      <c r="E12" s="29"/>
      <c r="F12" s="29"/>
      <c r="H12" s="362"/>
      <c r="I12" s="362"/>
      <c r="J12" s="362"/>
      <c r="K12" s="362"/>
      <c r="L12" s="362"/>
      <c r="M12" s="362"/>
      <c r="N12" s="362"/>
      <c r="O12"/>
    </row>
    <row r="13" spans="1:15" x14ac:dyDescent="0.3">
      <c r="A13" s="62" t="s">
        <v>193</v>
      </c>
      <c r="B13" s="12">
        <v>8</v>
      </c>
      <c r="C13" s="10">
        <v>123</v>
      </c>
      <c r="D13" s="29"/>
      <c r="E13" s="29"/>
      <c r="F13" s="29"/>
    </row>
    <row r="15" spans="1:15" x14ac:dyDescent="0.3">
      <c r="A15" s="62" t="s">
        <v>0</v>
      </c>
      <c r="B15" s="29"/>
      <c r="C15" s="14"/>
      <c r="D15" s="29"/>
      <c r="E15" s="29"/>
      <c r="F15" s="29"/>
    </row>
    <row r="18" spans="1:6" x14ac:dyDescent="0.3">
      <c r="A18" s="62" t="s">
        <v>183</v>
      </c>
      <c r="B18" s="10">
        <f>B1</f>
        <v>160</v>
      </c>
    </row>
    <row r="19" spans="1:6" x14ac:dyDescent="0.3">
      <c r="A19" s="62" t="s">
        <v>184</v>
      </c>
      <c r="B19" s="12">
        <f>B2</f>
        <v>1.5</v>
      </c>
    </row>
    <row r="20" spans="1:6" x14ac:dyDescent="0.3">
      <c r="A20" s="62" t="s">
        <v>185</v>
      </c>
      <c r="B20" s="12">
        <f>B3</f>
        <v>1400</v>
      </c>
    </row>
    <row r="21" spans="1:6" x14ac:dyDescent="0.3">
      <c r="A21" s="62" t="s">
        <v>186</v>
      </c>
      <c r="B21" s="10">
        <f>B4</f>
        <v>0.22</v>
      </c>
    </row>
    <row r="23" spans="1:6" s="63" customFormat="1" x14ac:dyDescent="0.3">
      <c r="A23" s="62" t="s">
        <v>50</v>
      </c>
      <c r="B23" s="62" t="s">
        <v>187</v>
      </c>
      <c r="C23" s="62" t="s">
        <v>188</v>
      </c>
      <c r="D23" s="62" t="s">
        <v>189</v>
      </c>
      <c r="E23" s="62" t="s">
        <v>88</v>
      </c>
      <c r="F23" s="62" t="s">
        <v>190</v>
      </c>
    </row>
    <row r="24" spans="1:6" x14ac:dyDescent="0.3">
      <c r="A24" s="62" t="s">
        <v>135</v>
      </c>
      <c r="B24" s="12">
        <f t="shared" ref="B24:C30" si="0">B7</f>
        <v>10.5</v>
      </c>
      <c r="C24" s="10">
        <f t="shared" si="0"/>
        <v>172</v>
      </c>
      <c r="D24" s="8">
        <f t="shared" ref="D24:D30" si="1">IF(C24&lt;=$B$18,B24*C24,B24*$B$18+$B$19*B24*(C24-$B$18))</f>
        <v>1869</v>
      </c>
      <c r="E24" s="8">
        <f t="shared" ref="E24:E30" si="2">IF(D24&lt;=$B$20,0,$B$21*(D24-$B$20))</f>
        <v>103.18</v>
      </c>
      <c r="F24" s="8">
        <f t="shared" ref="F24:F30" si="3">D24-E24</f>
        <v>1765.82</v>
      </c>
    </row>
    <row r="25" spans="1:6" x14ac:dyDescent="0.3">
      <c r="A25" s="62" t="s">
        <v>134</v>
      </c>
      <c r="B25" s="12">
        <f t="shared" si="0"/>
        <v>15.5</v>
      </c>
      <c r="C25" s="10">
        <f t="shared" si="0"/>
        <v>186</v>
      </c>
      <c r="D25" s="8">
        <f t="shared" si="1"/>
        <v>3084.5</v>
      </c>
      <c r="E25" s="8">
        <f t="shared" si="2"/>
        <v>370.59</v>
      </c>
      <c r="F25" s="8">
        <f t="shared" si="3"/>
        <v>2713.91</v>
      </c>
    </row>
    <row r="26" spans="1:6" x14ac:dyDescent="0.3">
      <c r="A26" s="62" t="s">
        <v>137</v>
      </c>
      <c r="B26" s="12">
        <f t="shared" si="0"/>
        <v>9</v>
      </c>
      <c r="C26" s="10">
        <f t="shared" si="0"/>
        <v>126</v>
      </c>
      <c r="D26" s="8">
        <f t="shared" si="1"/>
        <v>1134</v>
      </c>
      <c r="E26" s="8">
        <f t="shared" si="2"/>
        <v>0</v>
      </c>
      <c r="F26" s="8">
        <f t="shared" si="3"/>
        <v>1134</v>
      </c>
    </row>
    <row r="27" spans="1:6" x14ac:dyDescent="0.3">
      <c r="A27" s="62" t="s">
        <v>191</v>
      </c>
      <c r="B27" s="12">
        <f t="shared" si="0"/>
        <v>12</v>
      </c>
      <c r="C27" s="10">
        <f t="shared" si="0"/>
        <v>100</v>
      </c>
      <c r="D27" s="8">
        <f t="shared" si="1"/>
        <v>1200</v>
      </c>
      <c r="E27" s="8">
        <f t="shared" si="2"/>
        <v>0</v>
      </c>
      <c r="F27" s="8">
        <f t="shared" si="3"/>
        <v>1200</v>
      </c>
    </row>
    <row r="28" spans="1:6" x14ac:dyDescent="0.3">
      <c r="A28" s="62" t="s">
        <v>138</v>
      </c>
      <c r="B28" s="12">
        <f t="shared" si="0"/>
        <v>21</v>
      </c>
      <c r="C28" s="10">
        <f t="shared" si="0"/>
        <v>165</v>
      </c>
      <c r="D28" s="8">
        <f t="shared" si="1"/>
        <v>3517.5</v>
      </c>
      <c r="E28" s="8">
        <f t="shared" si="2"/>
        <v>465.85</v>
      </c>
      <c r="F28" s="8">
        <f t="shared" si="3"/>
        <v>3051.65</v>
      </c>
    </row>
    <row r="29" spans="1:6" x14ac:dyDescent="0.3">
      <c r="A29" s="62" t="s">
        <v>192</v>
      </c>
      <c r="B29" s="12">
        <f t="shared" si="0"/>
        <v>12.5</v>
      </c>
      <c r="C29" s="10">
        <f t="shared" si="0"/>
        <v>187</v>
      </c>
      <c r="D29" s="8">
        <f t="shared" si="1"/>
        <v>2506.25</v>
      </c>
      <c r="E29" s="8">
        <f t="shared" si="2"/>
        <v>243.375</v>
      </c>
      <c r="F29" s="8">
        <f t="shared" si="3"/>
        <v>2262.875</v>
      </c>
    </row>
    <row r="30" spans="1:6" x14ac:dyDescent="0.3">
      <c r="A30" s="62" t="s">
        <v>193</v>
      </c>
      <c r="B30" s="12">
        <f t="shared" si="0"/>
        <v>8</v>
      </c>
      <c r="C30" s="10">
        <f t="shared" si="0"/>
        <v>123</v>
      </c>
      <c r="D30" s="8">
        <f t="shared" si="1"/>
        <v>984</v>
      </c>
      <c r="E30" s="8">
        <f t="shared" si="2"/>
        <v>0</v>
      </c>
      <c r="F30" s="8">
        <f t="shared" si="3"/>
        <v>984</v>
      </c>
    </row>
    <row r="32" spans="1:6" x14ac:dyDescent="0.3">
      <c r="A32" s="62" t="s">
        <v>0</v>
      </c>
      <c r="B32" s="8">
        <f>SUM(B24:B30)</f>
        <v>88.5</v>
      </c>
      <c r="C32" s="6">
        <f>SUM(C24:C30)</f>
        <v>1059</v>
      </c>
      <c r="D32" s="8">
        <f>SUM(D24:D30)</f>
        <v>14295.25</v>
      </c>
      <c r="E32" s="8">
        <f>SUM(E24:E30)</f>
        <v>1182.9949999999999</v>
      </c>
      <c r="F32" s="8">
        <f>SUM(F24:F30)</f>
        <v>13112.254999999999</v>
      </c>
    </row>
  </sheetData>
  <mergeCells count="1">
    <mergeCell ref="H1:N12"/>
  </mergeCells>
  <pageMargins left="0.7" right="0.7" top="0.75" bottom="0.75" header="0.51180555555555496" footer="0.51180555555555496"/>
  <pageSetup paperSize="9" firstPageNumber="0" orientation="portrait" horizontalDpi="300" verticalDpi="30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eht20">
    <tabColor theme="8" tint="-0.249977111117893"/>
  </sheetPr>
  <dimension ref="A1:U18"/>
  <sheetViews>
    <sheetView zoomScale="140" zoomScaleNormal="140" workbookViewId="0">
      <selection sqref="A1:A2"/>
    </sheetView>
  </sheetViews>
  <sheetFormatPr defaultColWidth="9.21875" defaultRowHeight="15.6" x14ac:dyDescent="0.3"/>
  <cols>
    <col min="1" max="1" width="3.5546875" style="32" bestFit="1" customWidth="1"/>
    <col min="2" max="2" width="15.88671875" style="32" bestFit="1" customWidth="1"/>
    <col min="3" max="3" width="12.109375" style="32" bestFit="1" customWidth="1"/>
    <col min="4" max="4" width="17.109375" style="32" bestFit="1" customWidth="1"/>
    <col min="5" max="5" width="12.88671875" style="32" bestFit="1" customWidth="1"/>
    <col min="6" max="6" width="7.6640625" style="32" bestFit="1" customWidth="1"/>
    <col min="7" max="7" width="13.109375" style="32" customWidth="1"/>
    <col min="8" max="8" width="12" style="32" customWidth="1"/>
    <col min="9" max="9" width="12.109375" style="32" bestFit="1" customWidth="1"/>
    <col min="10" max="10" width="11" style="32" customWidth="1"/>
    <col min="11" max="11" width="8.77734375" style="32" customWidth="1"/>
    <col min="12" max="12" width="3.5546875" style="32" bestFit="1" customWidth="1"/>
    <col min="13" max="13" width="15.88671875" style="32" bestFit="1" customWidth="1"/>
    <col min="14" max="14" width="12.109375" style="32" bestFit="1" customWidth="1"/>
    <col min="15" max="15" width="17.109375" style="32" bestFit="1" customWidth="1"/>
    <col min="16" max="16" width="12.33203125" style="32" customWidth="1"/>
    <col min="17" max="17" width="7.6640625" style="32" bestFit="1" customWidth="1"/>
    <col min="18" max="18" width="12.21875" style="32" customWidth="1"/>
    <col min="19" max="19" width="12.44140625" style="32" customWidth="1"/>
    <col min="20" max="20" width="12.109375" style="32" bestFit="1" customWidth="1"/>
    <col min="21" max="21" width="10.77734375" style="32" bestFit="1" customWidth="1"/>
    <col min="22" max="1022" width="8.77734375" style="32" customWidth="1"/>
    <col min="1023" max="16384" width="9.21875" style="32"/>
  </cols>
  <sheetData>
    <row r="1" spans="1:21" x14ac:dyDescent="0.3">
      <c r="A1" s="333" t="s">
        <v>194</v>
      </c>
      <c r="B1" s="333" t="s">
        <v>168</v>
      </c>
      <c r="C1" s="333" t="s">
        <v>169</v>
      </c>
      <c r="D1" s="333" t="s">
        <v>170</v>
      </c>
      <c r="E1" s="333" t="s">
        <v>1549</v>
      </c>
      <c r="F1" s="333" t="s">
        <v>171</v>
      </c>
      <c r="G1" s="365" t="s">
        <v>1551</v>
      </c>
      <c r="H1" s="91" t="s">
        <v>27</v>
      </c>
      <c r="I1" s="333" t="s">
        <v>0</v>
      </c>
      <c r="J1" s="333" t="s">
        <v>172</v>
      </c>
      <c r="L1" s="333" t="s">
        <v>194</v>
      </c>
      <c r="M1" s="333" t="s">
        <v>168</v>
      </c>
      <c r="N1" s="333" t="s">
        <v>169</v>
      </c>
      <c r="O1" s="333" t="s">
        <v>170</v>
      </c>
      <c r="P1" s="333" t="s">
        <v>1550</v>
      </c>
      <c r="Q1" s="333" t="s">
        <v>171</v>
      </c>
      <c r="R1" s="365" t="s">
        <v>1551</v>
      </c>
      <c r="S1" s="91" t="s">
        <v>27</v>
      </c>
      <c r="T1" s="333" t="s">
        <v>0</v>
      </c>
      <c r="U1" s="333" t="s">
        <v>172</v>
      </c>
    </row>
    <row r="2" spans="1:21" x14ac:dyDescent="0.3">
      <c r="A2" s="333"/>
      <c r="B2" s="333"/>
      <c r="C2" s="333"/>
      <c r="D2" s="333"/>
      <c r="E2" s="333"/>
      <c r="F2" s="333"/>
      <c r="G2" s="365"/>
      <c r="H2" s="117">
        <v>0.24</v>
      </c>
      <c r="I2" s="333"/>
      <c r="J2" s="333"/>
      <c r="L2" s="333"/>
      <c r="M2" s="333"/>
      <c r="N2" s="333"/>
      <c r="O2" s="333"/>
      <c r="P2" s="333"/>
      <c r="Q2" s="333"/>
      <c r="R2" s="365"/>
      <c r="S2" s="117">
        <f>H2</f>
        <v>0.24</v>
      </c>
      <c r="T2" s="333"/>
      <c r="U2" s="333"/>
    </row>
    <row r="3" spans="1:21" x14ac:dyDescent="0.3">
      <c r="A3" s="31">
        <v>1</v>
      </c>
      <c r="B3" s="31" t="s">
        <v>173</v>
      </c>
      <c r="C3" s="33">
        <f ca="1">D3+7</f>
        <v>44674</v>
      </c>
      <c r="D3" s="33">
        <f t="shared" ref="D3:D12" ca="1" si="0">TODAY()</f>
        <v>44667</v>
      </c>
      <c r="E3" s="37">
        <v>6.3</v>
      </c>
      <c r="F3" s="31">
        <v>50</v>
      </c>
      <c r="G3" s="124"/>
      <c r="H3" s="124"/>
      <c r="I3" s="124"/>
      <c r="J3" s="124"/>
      <c r="L3" s="31">
        <v>1</v>
      </c>
      <c r="M3" s="31" t="s">
        <v>173</v>
      </c>
      <c r="N3" s="33">
        <f ca="1">C3</f>
        <v>44674</v>
      </c>
      <c r="O3" s="33">
        <f ca="1">D3</f>
        <v>44667</v>
      </c>
      <c r="P3" s="37">
        <f>E3</f>
        <v>6.3</v>
      </c>
      <c r="Q3" s="31">
        <f>F3</f>
        <v>50</v>
      </c>
      <c r="R3" s="35">
        <f>P3*Q3</f>
        <v>315</v>
      </c>
      <c r="S3" s="35">
        <f>R3*$S$2</f>
        <v>75.599999999999994</v>
      </c>
      <c r="T3" s="35">
        <f>R3+S3</f>
        <v>390.6</v>
      </c>
      <c r="U3" s="36" t="str">
        <f t="shared" ref="U3:U12" ca="1" si="1">IF(N3&gt;=O3,"OK!","Läbi")</f>
        <v>OK!</v>
      </c>
    </row>
    <row r="4" spans="1:21" x14ac:dyDescent="0.3">
      <c r="A4" s="31">
        <v>2</v>
      </c>
      <c r="B4" s="31" t="s">
        <v>174</v>
      </c>
      <c r="C4" s="33">
        <f ca="1">D4-1</f>
        <v>44666</v>
      </c>
      <c r="D4" s="33">
        <f t="shared" ca="1" si="0"/>
        <v>44667</v>
      </c>
      <c r="E4" s="37">
        <v>8.6999999999999993</v>
      </c>
      <c r="F4" s="31">
        <v>80</v>
      </c>
      <c r="G4" s="124"/>
      <c r="H4" s="124"/>
      <c r="I4" s="124"/>
      <c r="J4" s="124"/>
      <c r="L4" s="31">
        <v>2</v>
      </c>
      <c r="M4" s="31" t="s">
        <v>174</v>
      </c>
      <c r="N4" s="33">
        <f t="shared" ref="N4:N12" ca="1" si="2">C4</f>
        <v>44666</v>
      </c>
      <c r="O4" s="33">
        <f t="shared" ref="O4:O12" ca="1" si="3">D4</f>
        <v>44667</v>
      </c>
      <c r="P4" s="37">
        <f t="shared" ref="P4:P12" si="4">E4</f>
        <v>8.6999999999999993</v>
      </c>
      <c r="Q4" s="31">
        <f t="shared" ref="Q4:Q12" si="5">F4</f>
        <v>80</v>
      </c>
      <c r="R4" s="35">
        <f t="shared" ref="R4:R12" si="6">P4*Q4</f>
        <v>696</v>
      </c>
      <c r="S4" s="35">
        <f t="shared" ref="S4:S12" si="7">R4*$S$2</f>
        <v>167.04</v>
      </c>
      <c r="T4" s="35">
        <f t="shared" ref="T4:T12" si="8">R4+S4</f>
        <v>863.04</v>
      </c>
      <c r="U4" s="36" t="str">
        <f t="shared" ca="1" si="1"/>
        <v>Läbi</v>
      </c>
    </row>
    <row r="5" spans="1:21" x14ac:dyDescent="0.3">
      <c r="A5" s="31">
        <v>3</v>
      </c>
      <c r="B5" s="31" t="s">
        <v>175</v>
      </c>
      <c r="C5" s="33">
        <f ca="1">D5+4</f>
        <v>44671</v>
      </c>
      <c r="D5" s="33">
        <f ca="1">TODAY()</f>
        <v>44667</v>
      </c>
      <c r="E5" s="37">
        <v>12.8</v>
      </c>
      <c r="F5" s="31">
        <v>100</v>
      </c>
      <c r="G5" s="124"/>
      <c r="H5" s="124"/>
      <c r="I5" s="124"/>
      <c r="J5" s="124"/>
      <c r="L5" s="31">
        <v>3</v>
      </c>
      <c r="M5" s="31" t="s">
        <v>175</v>
      </c>
      <c r="N5" s="33">
        <f t="shared" ca="1" si="2"/>
        <v>44671</v>
      </c>
      <c r="O5" s="33">
        <f t="shared" ca="1" si="3"/>
        <v>44667</v>
      </c>
      <c r="P5" s="37">
        <f t="shared" si="4"/>
        <v>12.8</v>
      </c>
      <c r="Q5" s="31">
        <f t="shared" si="5"/>
        <v>100</v>
      </c>
      <c r="R5" s="35">
        <f t="shared" si="6"/>
        <v>1280</v>
      </c>
      <c r="S5" s="35">
        <f t="shared" si="7"/>
        <v>307.2</v>
      </c>
      <c r="T5" s="35">
        <f t="shared" si="8"/>
        <v>1587.2</v>
      </c>
      <c r="U5" s="36" t="str">
        <f t="shared" ca="1" si="1"/>
        <v>OK!</v>
      </c>
    </row>
    <row r="6" spans="1:21" x14ac:dyDescent="0.3">
      <c r="A6" s="31">
        <v>4</v>
      </c>
      <c r="B6" s="31" t="s">
        <v>176</v>
      </c>
      <c r="C6" s="33">
        <f ca="1">D6-2</f>
        <v>44665</v>
      </c>
      <c r="D6" s="33">
        <f t="shared" ca="1" si="0"/>
        <v>44667</v>
      </c>
      <c r="E6" s="37">
        <v>15</v>
      </c>
      <c r="F6" s="31">
        <v>300</v>
      </c>
      <c r="G6" s="124"/>
      <c r="H6" s="124"/>
      <c r="I6" s="124"/>
      <c r="J6" s="124"/>
      <c r="L6" s="31">
        <v>4</v>
      </c>
      <c r="M6" s="31" t="s">
        <v>176</v>
      </c>
      <c r="N6" s="33">
        <f t="shared" ca="1" si="2"/>
        <v>44665</v>
      </c>
      <c r="O6" s="33">
        <f t="shared" ca="1" si="3"/>
        <v>44667</v>
      </c>
      <c r="P6" s="37">
        <f t="shared" si="4"/>
        <v>15</v>
      </c>
      <c r="Q6" s="31">
        <f t="shared" si="5"/>
        <v>300</v>
      </c>
      <c r="R6" s="35">
        <f t="shared" si="6"/>
        <v>4500</v>
      </c>
      <c r="S6" s="35">
        <f t="shared" si="7"/>
        <v>1080</v>
      </c>
      <c r="T6" s="35">
        <f t="shared" si="8"/>
        <v>5580</v>
      </c>
      <c r="U6" s="36" t="str">
        <f t="shared" ca="1" si="1"/>
        <v>Läbi</v>
      </c>
    </row>
    <row r="7" spans="1:21" x14ac:dyDescent="0.3">
      <c r="A7" s="31">
        <v>5</v>
      </c>
      <c r="B7" s="31" t="s">
        <v>177</v>
      </c>
      <c r="C7" s="33">
        <f ca="1">D7-5</f>
        <v>44662</v>
      </c>
      <c r="D7" s="33">
        <f t="shared" ca="1" si="0"/>
        <v>44667</v>
      </c>
      <c r="E7" s="37">
        <v>8.9</v>
      </c>
      <c r="F7" s="31">
        <v>20</v>
      </c>
      <c r="G7" s="124"/>
      <c r="H7" s="124"/>
      <c r="I7" s="124"/>
      <c r="J7" s="124"/>
      <c r="L7" s="31">
        <v>5</v>
      </c>
      <c r="M7" s="31" t="s">
        <v>177</v>
      </c>
      <c r="N7" s="33">
        <f t="shared" ca="1" si="2"/>
        <v>44662</v>
      </c>
      <c r="O7" s="33">
        <f t="shared" ca="1" si="3"/>
        <v>44667</v>
      </c>
      <c r="P7" s="37">
        <f t="shared" si="4"/>
        <v>8.9</v>
      </c>
      <c r="Q7" s="31">
        <f t="shared" si="5"/>
        <v>20</v>
      </c>
      <c r="R7" s="35">
        <f t="shared" si="6"/>
        <v>178</v>
      </c>
      <c r="S7" s="35">
        <f t="shared" si="7"/>
        <v>42.72</v>
      </c>
      <c r="T7" s="35">
        <f t="shared" si="8"/>
        <v>220.72</v>
      </c>
      <c r="U7" s="36" t="str">
        <f t="shared" ca="1" si="1"/>
        <v>Läbi</v>
      </c>
    </row>
    <row r="8" spans="1:21" x14ac:dyDescent="0.3">
      <c r="A8" s="31">
        <v>6</v>
      </c>
      <c r="B8" s="31" t="s">
        <v>178</v>
      </c>
      <c r="C8" s="33">
        <f ca="1">D8+2</f>
        <v>44669</v>
      </c>
      <c r="D8" s="33">
        <f t="shared" ca="1" si="0"/>
        <v>44667</v>
      </c>
      <c r="E8" s="37">
        <v>43.5</v>
      </c>
      <c r="F8" s="31">
        <v>43</v>
      </c>
      <c r="G8" s="124"/>
      <c r="H8" s="124"/>
      <c r="I8" s="124"/>
      <c r="J8" s="124"/>
      <c r="L8" s="31">
        <v>6</v>
      </c>
      <c r="M8" s="31" t="s">
        <v>178</v>
      </c>
      <c r="N8" s="33">
        <f t="shared" ca="1" si="2"/>
        <v>44669</v>
      </c>
      <c r="O8" s="33">
        <f t="shared" ca="1" si="3"/>
        <v>44667</v>
      </c>
      <c r="P8" s="37">
        <f t="shared" si="4"/>
        <v>43.5</v>
      </c>
      <c r="Q8" s="31">
        <f t="shared" si="5"/>
        <v>43</v>
      </c>
      <c r="R8" s="35">
        <f t="shared" si="6"/>
        <v>1870.5</v>
      </c>
      <c r="S8" s="35">
        <f t="shared" si="7"/>
        <v>448.91999999999996</v>
      </c>
      <c r="T8" s="35">
        <f t="shared" si="8"/>
        <v>2319.42</v>
      </c>
      <c r="U8" s="36" t="str">
        <f t="shared" ca="1" si="1"/>
        <v>OK!</v>
      </c>
    </row>
    <row r="9" spans="1:21" x14ac:dyDescent="0.3">
      <c r="A9" s="31">
        <v>7</v>
      </c>
      <c r="B9" s="31" t="s">
        <v>179</v>
      </c>
      <c r="C9" s="33">
        <f ca="1">D9+15</f>
        <v>44682</v>
      </c>
      <c r="D9" s="33">
        <f t="shared" ca="1" si="0"/>
        <v>44667</v>
      </c>
      <c r="E9" s="37">
        <v>22</v>
      </c>
      <c r="F9" s="31">
        <v>80</v>
      </c>
      <c r="G9" s="124"/>
      <c r="H9" s="124"/>
      <c r="I9" s="124"/>
      <c r="J9" s="124"/>
      <c r="L9" s="31">
        <v>7</v>
      </c>
      <c r="M9" s="31" t="s">
        <v>179</v>
      </c>
      <c r="N9" s="33">
        <f t="shared" ca="1" si="2"/>
        <v>44682</v>
      </c>
      <c r="O9" s="33">
        <f t="shared" ca="1" si="3"/>
        <v>44667</v>
      </c>
      <c r="P9" s="37">
        <f t="shared" si="4"/>
        <v>22</v>
      </c>
      <c r="Q9" s="31">
        <f t="shared" si="5"/>
        <v>80</v>
      </c>
      <c r="R9" s="35">
        <f t="shared" si="6"/>
        <v>1760</v>
      </c>
      <c r="S9" s="35">
        <f t="shared" si="7"/>
        <v>422.4</v>
      </c>
      <c r="T9" s="35">
        <f t="shared" si="8"/>
        <v>2182.4</v>
      </c>
      <c r="U9" s="36" t="str">
        <f t="shared" ca="1" si="1"/>
        <v>OK!</v>
      </c>
    </row>
    <row r="10" spans="1:21" x14ac:dyDescent="0.3">
      <c r="A10" s="31">
        <v>8</v>
      </c>
      <c r="B10" s="31" t="s">
        <v>180</v>
      </c>
      <c r="C10" s="33">
        <f ca="1">D10-1</f>
        <v>44666</v>
      </c>
      <c r="D10" s="33">
        <f t="shared" ca="1" si="0"/>
        <v>44667</v>
      </c>
      <c r="E10" s="37">
        <v>3.8</v>
      </c>
      <c r="F10" s="31">
        <v>36</v>
      </c>
      <c r="G10" s="124"/>
      <c r="H10" s="124"/>
      <c r="I10" s="124"/>
      <c r="J10" s="124"/>
      <c r="L10" s="31">
        <v>8</v>
      </c>
      <c r="M10" s="31" t="s">
        <v>180</v>
      </c>
      <c r="N10" s="33">
        <f t="shared" ca="1" si="2"/>
        <v>44666</v>
      </c>
      <c r="O10" s="33">
        <f t="shared" ca="1" si="3"/>
        <v>44667</v>
      </c>
      <c r="P10" s="37">
        <f t="shared" si="4"/>
        <v>3.8</v>
      </c>
      <c r="Q10" s="31">
        <f t="shared" si="5"/>
        <v>36</v>
      </c>
      <c r="R10" s="35">
        <f t="shared" si="6"/>
        <v>136.79999999999998</v>
      </c>
      <c r="S10" s="35">
        <f t="shared" si="7"/>
        <v>32.831999999999994</v>
      </c>
      <c r="T10" s="35">
        <f t="shared" si="8"/>
        <v>169.63199999999998</v>
      </c>
      <c r="U10" s="36" t="str">
        <f t="shared" ca="1" si="1"/>
        <v>Läbi</v>
      </c>
    </row>
    <row r="11" spans="1:21" x14ac:dyDescent="0.3">
      <c r="A11" s="31">
        <v>9</v>
      </c>
      <c r="B11" s="31" t="s">
        <v>181</v>
      </c>
      <c r="C11" s="33">
        <f ca="1">D11+1</f>
        <v>44668</v>
      </c>
      <c r="D11" s="33">
        <f t="shared" ca="1" si="0"/>
        <v>44667</v>
      </c>
      <c r="E11" s="37">
        <v>8.6999999999999993</v>
      </c>
      <c r="F11" s="31">
        <v>87</v>
      </c>
      <c r="G11" s="124"/>
      <c r="H11" s="124"/>
      <c r="I11" s="124"/>
      <c r="J11" s="124"/>
      <c r="L11" s="31">
        <v>9</v>
      </c>
      <c r="M11" s="31" t="s">
        <v>181</v>
      </c>
      <c r="N11" s="33">
        <f t="shared" ca="1" si="2"/>
        <v>44668</v>
      </c>
      <c r="O11" s="33">
        <f t="shared" ca="1" si="3"/>
        <v>44667</v>
      </c>
      <c r="P11" s="37">
        <f t="shared" si="4"/>
        <v>8.6999999999999993</v>
      </c>
      <c r="Q11" s="31">
        <f t="shared" si="5"/>
        <v>87</v>
      </c>
      <c r="R11" s="35">
        <f t="shared" si="6"/>
        <v>756.9</v>
      </c>
      <c r="S11" s="35">
        <f t="shared" si="7"/>
        <v>181.65599999999998</v>
      </c>
      <c r="T11" s="35">
        <f t="shared" si="8"/>
        <v>938.55599999999993</v>
      </c>
      <c r="U11" s="36" t="str">
        <f t="shared" ca="1" si="1"/>
        <v>OK!</v>
      </c>
    </row>
    <row r="12" spans="1:21" x14ac:dyDescent="0.3">
      <c r="A12" s="31">
        <v>10</v>
      </c>
      <c r="B12" s="31" t="s">
        <v>182</v>
      </c>
      <c r="C12" s="33">
        <f ca="1">D12-3</f>
        <v>44664</v>
      </c>
      <c r="D12" s="33">
        <f t="shared" ca="1" si="0"/>
        <v>44667</v>
      </c>
      <c r="E12" s="37">
        <v>11.2</v>
      </c>
      <c r="F12" s="31">
        <v>240</v>
      </c>
      <c r="G12" s="124"/>
      <c r="H12" s="124"/>
      <c r="I12" s="124"/>
      <c r="J12" s="124"/>
      <c r="L12" s="31">
        <v>10</v>
      </c>
      <c r="M12" s="31" t="s">
        <v>182</v>
      </c>
      <c r="N12" s="33">
        <f t="shared" ca="1" si="2"/>
        <v>44664</v>
      </c>
      <c r="O12" s="33">
        <f t="shared" ca="1" si="3"/>
        <v>44667</v>
      </c>
      <c r="P12" s="37">
        <f t="shared" si="4"/>
        <v>11.2</v>
      </c>
      <c r="Q12" s="31">
        <f t="shared" si="5"/>
        <v>240</v>
      </c>
      <c r="R12" s="35">
        <f t="shared" si="6"/>
        <v>2688</v>
      </c>
      <c r="S12" s="35">
        <f t="shared" si="7"/>
        <v>645.12</v>
      </c>
      <c r="T12" s="35">
        <f t="shared" si="8"/>
        <v>3333.12</v>
      </c>
      <c r="U12" s="36" t="str">
        <f t="shared" ca="1" si="1"/>
        <v>Läbi</v>
      </c>
    </row>
    <row r="15" spans="1:21" ht="15.6" customHeight="1" x14ac:dyDescent="0.3">
      <c r="B15" s="339" t="s">
        <v>1568</v>
      </c>
      <c r="C15" s="339"/>
      <c r="D15" s="339"/>
      <c r="E15" s="339"/>
      <c r="F15" s="339"/>
      <c r="G15" s="339"/>
      <c r="H15" s="339"/>
      <c r="I15" s="339"/>
    </row>
    <row r="16" spans="1:21" x14ac:dyDescent="0.3">
      <c r="B16" s="339"/>
      <c r="C16" s="339"/>
      <c r="D16" s="339"/>
      <c r="E16" s="339"/>
      <c r="F16" s="339"/>
      <c r="G16" s="339"/>
      <c r="H16" s="339"/>
      <c r="I16" s="339"/>
    </row>
    <row r="17" spans="2:9" x14ac:dyDescent="0.3">
      <c r="B17" s="339"/>
      <c r="C17" s="339"/>
      <c r="D17" s="339"/>
      <c r="E17" s="339"/>
      <c r="F17" s="339"/>
      <c r="G17" s="339"/>
      <c r="H17" s="339"/>
      <c r="I17" s="339"/>
    </row>
    <row r="18" spans="2:9" x14ac:dyDescent="0.3">
      <c r="B18" s="339"/>
      <c r="C18" s="339"/>
      <c r="D18" s="339"/>
      <c r="E18" s="339"/>
      <c r="F18" s="339"/>
      <c r="G18" s="339"/>
      <c r="H18" s="339"/>
      <c r="I18" s="339"/>
    </row>
  </sheetData>
  <mergeCells count="19">
    <mergeCell ref="B15:I18"/>
    <mergeCell ref="A1:A2"/>
    <mergeCell ref="B1:B2"/>
    <mergeCell ref="C1:C2"/>
    <mergeCell ref="D1:D2"/>
    <mergeCell ref="E1:E2"/>
    <mergeCell ref="F1:F2"/>
    <mergeCell ref="G1:G2"/>
    <mergeCell ref="I1:I2"/>
    <mergeCell ref="J1:J2"/>
    <mergeCell ref="L1:L2"/>
    <mergeCell ref="R1:R2"/>
    <mergeCell ref="T1:T2"/>
    <mergeCell ref="U1:U2"/>
    <mergeCell ref="M1:M2"/>
    <mergeCell ref="N1:N2"/>
    <mergeCell ref="O1:O2"/>
    <mergeCell ref="P1:P2"/>
    <mergeCell ref="Q1:Q2"/>
  </mergeCells>
  <pageMargins left="0.7" right="0.7" top="0.75" bottom="0.75" header="0.51180555555555496" footer="0.51180555555555496"/>
  <pageSetup paperSize="9" firstPageNumber="0" orientation="portrait" horizontalDpi="300" verticalDpi="300"/>
  <extLst>
    <ext xmlns:x14="http://schemas.microsoft.com/office/spreadsheetml/2009/9/main" uri="{78C0D931-6437-407d-A8EE-F0AAD7539E65}">
      <x14:conditionalFormattings>
        <x14:conditionalFormatting xmlns:xm="http://schemas.microsoft.com/office/excel/2006/main">
          <x14:cfRule type="containsText" priority="1" operator="containsText" id="{EAB2D67E-47D3-42D4-8267-5BCE95125AEB}">
            <xm:f>NOT(ISERROR(SEARCH($U$4,U3)))</xm:f>
            <xm:f>$U$4</xm:f>
            <x14:dxf>
              <font>
                <color rgb="FF9C0006"/>
              </font>
              <fill>
                <patternFill>
                  <bgColor rgb="FFFFC7CE"/>
                </patternFill>
              </fill>
            </x14:dxf>
          </x14:cfRule>
          <x14:cfRule type="containsText" priority="2" operator="containsText" id="{43A2D67F-1391-489A-9C25-317D5782F165}">
            <xm:f>NOT(ISERROR(SEARCH($U$3,U3)))</xm:f>
            <xm:f>$U$3</xm:f>
            <x14:dxf>
              <font>
                <color rgb="FF006100"/>
              </font>
              <fill>
                <patternFill>
                  <bgColor rgb="FFC6EFCE"/>
                </patternFill>
              </fill>
            </x14:dxf>
          </x14:cfRule>
          <xm:sqref>U3:U12</xm:sqref>
        </x14:conditionalFormatting>
      </x14:conditionalFormatting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ED2A6-A164-4E81-9032-0DC43EB1C4FD}">
  <sheetPr codeName="Leht3">
    <tabColor theme="7" tint="0.39997558519241921"/>
  </sheetPr>
  <dimension ref="A1:R22"/>
  <sheetViews>
    <sheetView zoomScale="140" zoomScaleNormal="140" workbookViewId="0">
      <selection sqref="A1:B1"/>
    </sheetView>
  </sheetViews>
  <sheetFormatPr defaultColWidth="8.88671875" defaultRowHeight="15.6" x14ac:dyDescent="0.3"/>
  <cols>
    <col min="1" max="9" width="8.88671875" style="32"/>
    <col min="10" max="18" width="8.77734375" customWidth="1"/>
    <col min="19" max="16384" width="8.88671875" style="32"/>
  </cols>
  <sheetData>
    <row r="1" spans="1:18" x14ac:dyDescent="0.3">
      <c r="A1" s="357" t="s">
        <v>3558</v>
      </c>
      <c r="B1" s="357"/>
      <c r="D1" s="357" t="s">
        <v>3505</v>
      </c>
      <c r="E1" s="357"/>
      <c r="F1" s="184"/>
      <c r="G1" s="184"/>
      <c r="H1" s="184"/>
      <c r="I1" s="184"/>
      <c r="J1" s="32"/>
      <c r="K1" s="32"/>
      <c r="L1" s="32"/>
      <c r="M1" s="32"/>
      <c r="N1" s="32"/>
      <c r="O1" s="32"/>
      <c r="P1" s="32"/>
      <c r="Q1" s="32"/>
      <c r="R1" s="32"/>
    </row>
    <row r="2" spans="1:18" ht="15.6" customHeight="1" x14ac:dyDescent="0.3">
      <c r="J2" s="328" t="s">
        <v>3737</v>
      </c>
      <c r="K2" s="328"/>
      <c r="L2" s="328"/>
      <c r="M2" s="328"/>
      <c r="N2" s="328"/>
    </row>
    <row r="3" spans="1:18" s="63" customFormat="1" ht="15.6" customHeight="1" x14ac:dyDescent="0.3">
      <c r="A3" s="62" t="s">
        <v>49</v>
      </c>
      <c r="B3" s="62" t="s">
        <v>50</v>
      </c>
      <c r="D3" s="62" t="s">
        <v>49</v>
      </c>
      <c r="E3" s="62" t="s">
        <v>50</v>
      </c>
      <c r="J3" s="328"/>
      <c r="K3" s="328"/>
      <c r="L3" s="328"/>
      <c r="M3" s="328"/>
      <c r="N3" s="328"/>
    </row>
    <row r="4" spans="1:18" x14ac:dyDescent="0.3">
      <c r="A4" s="31">
        <v>1</v>
      </c>
      <c r="B4" s="31" t="s">
        <v>371</v>
      </c>
      <c r="D4" s="88"/>
      <c r="E4" s="31" t="s">
        <v>371</v>
      </c>
      <c r="J4" s="328"/>
      <c r="K4" s="328"/>
      <c r="L4" s="328"/>
      <c r="M4" s="328"/>
      <c r="N4" s="328"/>
      <c r="O4" s="32"/>
      <c r="P4" s="32"/>
      <c r="Q4" s="32"/>
      <c r="R4" s="32"/>
    </row>
    <row r="5" spans="1:18" x14ac:dyDescent="0.3">
      <c r="A5" s="31">
        <v>2</v>
      </c>
      <c r="B5" s="31" t="s">
        <v>704</v>
      </c>
      <c r="D5" s="31"/>
      <c r="E5" s="31" t="s">
        <v>704</v>
      </c>
      <c r="J5" s="328"/>
      <c r="K5" s="328"/>
      <c r="L5" s="328"/>
      <c r="M5" s="328"/>
      <c r="N5" s="328"/>
      <c r="O5" s="32"/>
      <c r="P5" s="32"/>
      <c r="Q5" s="32"/>
      <c r="R5" s="32"/>
    </row>
    <row r="6" spans="1:18" x14ac:dyDescent="0.3">
      <c r="A6" s="31">
        <v>3</v>
      </c>
      <c r="B6" s="31" t="s">
        <v>631</v>
      </c>
      <c r="D6" s="31"/>
      <c r="E6" s="31" t="s">
        <v>631</v>
      </c>
      <c r="J6" s="328"/>
      <c r="K6" s="328"/>
      <c r="L6" s="328"/>
      <c r="M6" s="328"/>
      <c r="N6" s="328"/>
      <c r="O6" s="32"/>
      <c r="P6" s="32"/>
      <c r="Q6" s="32"/>
      <c r="R6" s="32"/>
    </row>
    <row r="7" spans="1:18" x14ac:dyDescent="0.3">
      <c r="A7" s="31">
        <v>4</v>
      </c>
      <c r="B7" s="31" t="s">
        <v>525</v>
      </c>
      <c r="D7" s="31"/>
      <c r="E7" s="31" t="s">
        <v>525</v>
      </c>
      <c r="J7" s="328"/>
      <c r="K7" s="328"/>
      <c r="L7" s="328"/>
      <c r="M7" s="328"/>
      <c r="N7" s="328"/>
      <c r="O7" s="32"/>
      <c r="P7" s="32"/>
      <c r="Q7" s="32"/>
      <c r="R7" s="32"/>
    </row>
    <row r="8" spans="1:18" x14ac:dyDescent="0.3">
      <c r="A8" s="31">
        <v>5</v>
      </c>
      <c r="B8" s="31" t="s">
        <v>263</v>
      </c>
      <c r="D8" s="31"/>
      <c r="E8" s="31" t="s">
        <v>263</v>
      </c>
      <c r="J8" s="328"/>
      <c r="K8" s="328"/>
      <c r="L8" s="328"/>
      <c r="M8" s="328"/>
      <c r="N8" s="328"/>
      <c r="O8" s="32"/>
      <c r="P8" s="32"/>
      <c r="Q8" s="32"/>
      <c r="R8" s="32"/>
    </row>
    <row r="9" spans="1:18" x14ac:dyDescent="0.3">
      <c r="A9" s="31">
        <v>6</v>
      </c>
      <c r="B9" s="31" t="s">
        <v>473</v>
      </c>
      <c r="D9" s="31"/>
      <c r="E9" s="31" t="s">
        <v>473</v>
      </c>
      <c r="J9" s="32"/>
      <c r="K9" s="32"/>
      <c r="L9" s="32"/>
      <c r="M9" s="32"/>
      <c r="N9" s="32"/>
      <c r="O9" s="32"/>
      <c r="P9" s="32"/>
      <c r="Q9" s="32"/>
      <c r="R9" s="32"/>
    </row>
    <row r="10" spans="1:18" x14ac:dyDescent="0.3">
      <c r="A10" s="31">
        <v>7</v>
      </c>
      <c r="B10" s="31" t="s">
        <v>369</v>
      </c>
      <c r="D10" s="31"/>
      <c r="E10" s="31" t="s">
        <v>369</v>
      </c>
      <c r="J10" s="32"/>
      <c r="K10" s="32"/>
      <c r="L10" s="32"/>
      <c r="M10" s="32"/>
      <c r="N10" s="32"/>
      <c r="O10" s="32"/>
      <c r="P10" s="32"/>
      <c r="Q10" s="32"/>
      <c r="R10" s="32"/>
    </row>
    <row r="11" spans="1:18" x14ac:dyDescent="0.3">
      <c r="A11" s="31">
        <v>8</v>
      </c>
      <c r="B11" s="31" t="s">
        <v>9</v>
      </c>
      <c r="D11" s="31"/>
      <c r="E11" s="31" t="s">
        <v>9</v>
      </c>
      <c r="J11" s="32"/>
      <c r="K11" s="32"/>
      <c r="L11" s="32"/>
      <c r="M11" s="32"/>
      <c r="N11" s="32"/>
      <c r="O11" s="32"/>
      <c r="P11" s="32"/>
      <c r="Q11" s="32"/>
      <c r="R11" s="32"/>
    </row>
    <row r="12" spans="1:18" x14ac:dyDescent="0.3">
      <c r="A12" s="31">
        <v>9</v>
      </c>
      <c r="B12" s="31" t="s">
        <v>255</v>
      </c>
      <c r="D12" s="31"/>
      <c r="E12" s="31" t="s">
        <v>255</v>
      </c>
      <c r="J12" s="32"/>
      <c r="K12" s="32"/>
      <c r="L12" s="32"/>
      <c r="M12" s="32"/>
      <c r="N12" s="32"/>
      <c r="O12" s="32"/>
      <c r="P12" s="32"/>
      <c r="Q12" s="32"/>
      <c r="R12" s="32"/>
    </row>
    <row r="13" spans="1:18" x14ac:dyDescent="0.3">
      <c r="A13" s="31">
        <v>10</v>
      </c>
      <c r="B13" s="31" t="s">
        <v>877</v>
      </c>
      <c r="D13" s="31"/>
      <c r="E13" s="31" t="s">
        <v>877</v>
      </c>
      <c r="J13" s="32"/>
      <c r="K13" s="32"/>
      <c r="L13" s="32"/>
      <c r="M13" s="32"/>
      <c r="N13" s="32"/>
      <c r="O13" s="32"/>
      <c r="P13" s="32"/>
      <c r="Q13" s="32"/>
      <c r="R13" s="32"/>
    </row>
    <row r="14" spans="1:18" x14ac:dyDescent="0.3">
      <c r="A14" s="31">
        <v>11</v>
      </c>
      <c r="B14" s="31" t="s">
        <v>55</v>
      </c>
      <c r="D14" s="31"/>
      <c r="E14" s="31" t="s">
        <v>55</v>
      </c>
      <c r="J14" s="32"/>
      <c r="K14" s="32"/>
      <c r="L14" s="32"/>
      <c r="M14" s="32"/>
      <c r="N14" s="32"/>
      <c r="O14" s="32"/>
      <c r="P14" s="32"/>
      <c r="Q14" s="32"/>
      <c r="R14" s="32"/>
    </row>
    <row r="15" spans="1:18" x14ac:dyDescent="0.3">
      <c r="A15" s="31">
        <v>12</v>
      </c>
      <c r="B15" s="31" t="s">
        <v>57</v>
      </c>
      <c r="D15" s="31"/>
      <c r="E15" s="31" t="s">
        <v>57</v>
      </c>
      <c r="J15" s="32"/>
      <c r="K15" s="32"/>
      <c r="L15" s="32"/>
      <c r="M15" s="32"/>
      <c r="N15" s="32"/>
      <c r="O15" s="32"/>
      <c r="P15" s="32"/>
      <c r="Q15" s="32"/>
      <c r="R15" s="32"/>
    </row>
    <row r="16" spans="1:18" x14ac:dyDescent="0.3">
      <c r="D16" s="31"/>
      <c r="E16" s="31"/>
      <c r="J16" s="32"/>
      <c r="K16" s="32"/>
      <c r="L16" s="32"/>
      <c r="M16" s="32"/>
      <c r="N16" s="32"/>
      <c r="O16" s="32"/>
      <c r="P16" s="32"/>
      <c r="Q16" s="32"/>
      <c r="R16" s="32"/>
    </row>
    <row r="17" spans="4:18" x14ac:dyDescent="0.3">
      <c r="D17" s="31"/>
      <c r="E17" s="31"/>
      <c r="J17" s="32"/>
      <c r="K17" s="32"/>
      <c r="L17" s="32"/>
      <c r="M17" s="32"/>
      <c r="N17" s="32"/>
      <c r="O17" s="32"/>
      <c r="P17" s="32"/>
      <c r="Q17" s="32"/>
      <c r="R17" s="32"/>
    </row>
    <row r="18" spans="4:18" x14ac:dyDescent="0.3">
      <c r="D18" s="31"/>
      <c r="E18" s="31"/>
      <c r="J18" s="32"/>
      <c r="K18" s="32"/>
      <c r="L18" s="32"/>
      <c r="M18" s="32"/>
      <c r="N18" s="32"/>
      <c r="O18" s="32"/>
      <c r="P18" s="32"/>
      <c r="Q18" s="32"/>
      <c r="R18" s="32"/>
    </row>
    <row r="19" spans="4:18" x14ac:dyDescent="0.3">
      <c r="D19" s="31"/>
      <c r="E19" s="31"/>
      <c r="J19" s="32"/>
      <c r="K19" s="32"/>
      <c r="L19" s="32"/>
      <c r="M19" s="32"/>
      <c r="N19" s="32"/>
      <c r="O19" s="32"/>
      <c r="P19" s="32"/>
      <c r="Q19" s="32"/>
      <c r="R19" s="32"/>
    </row>
    <row r="20" spans="4:18" x14ac:dyDescent="0.3">
      <c r="D20" s="31"/>
      <c r="E20" s="31"/>
      <c r="J20" s="32"/>
      <c r="K20" s="32"/>
      <c r="L20" s="32"/>
      <c r="M20" s="32"/>
      <c r="N20" s="32"/>
      <c r="O20" s="32"/>
      <c r="P20" s="32"/>
      <c r="Q20" s="32"/>
      <c r="R20" s="32"/>
    </row>
    <row r="21" spans="4:18" x14ac:dyDescent="0.3">
      <c r="D21" s="31"/>
      <c r="E21" s="31"/>
      <c r="J21" s="32"/>
      <c r="K21" s="32"/>
      <c r="L21" s="32"/>
      <c r="M21" s="32"/>
      <c r="N21" s="32"/>
      <c r="O21" s="32"/>
      <c r="P21" s="32"/>
      <c r="Q21" s="32"/>
      <c r="R21" s="32"/>
    </row>
    <row r="22" spans="4:18" x14ac:dyDescent="0.3">
      <c r="D22" s="31"/>
      <c r="E22" s="31"/>
      <c r="J22" s="32"/>
      <c r="K22" s="32"/>
      <c r="L22" s="32"/>
      <c r="M22" s="32"/>
      <c r="N22" s="32"/>
      <c r="O22" s="32"/>
      <c r="P22" s="32"/>
      <c r="Q22" s="32"/>
      <c r="R22" s="32"/>
    </row>
  </sheetData>
  <mergeCells count="3">
    <mergeCell ref="A1:B1"/>
    <mergeCell ref="D1:E1"/>
    <mergeCell ref="J2:N8"/>
  </mergeCells>
  <pageMargins left="0.7" right="0.7" top="0.75" bottom="0.75" header="0.3" footer="0.3"/>
  <drawing r:id="rId1"/>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AE2C9-9B40-4043-9BAB-37714C3EC72E}">
  <sheetPr codeName="Leht75">
    <tabColor theme="7" tint="0.39997558519241921"/>
  </sheetPr>
  <dimension ref="A1:N17"/>
  <sheetViews>
    <sheetView zoomScale="140" zoomScaleNormal="140" workbookViewId="0">
      <selection sqref="A1:B1"/>
    </sheetView>
  </sheetViews>
  <sheetFormatPr defaultRowHeight="15.6" x14ac:dyDescent="0.3"/>
  <cols>
    <col min="1" max="2" width="8.88671875" style="32"/>
    <col min="6" max="9" width="8.88671875" style="32"/>
    <col min="12" max="12" width="8.88671875" style="32"/>
  </cols>
  <sheetData>
    <row r="1" spans="1:14" x14ac:dyDescent="0.3">
      <c r="A1" s="357" t="s">
        <v>3558</v>
      </c>
      <c r="B1" s="357"/>
      <c r="D1" s="357" t="s">
        <v>3506</v>
      </c>
      <c r="E1" s="357"/>
    </row>
    <row r="2" spans="1:14" ht="15.6" customHeight="1" x14ac:dyDescent="0.3">
      <c r="J2" s="366" t="s">
        <v>3559</v>
      </c>
      <c r="K2" s="366"/>
      <c r="L2" s="366"/>
      <c r="M2" s="366"/>
      <c r="N2" s="366"/>
    </row>
    <row r="3" spans="1:14" s="318" customFormat="1" x14ac:dyDescent="0.3">
      <c r="A3" s="5" t="s">
        <v>49</v>
      </c>
      <c r="B3" s="5" t="s">
        <v>50</v>
      </c>
      <c r="D3" s="5" t="s">
        <v>49</v>
      </c>
      <c r="E3" s="5" t="s">
        <v>50</v>
      </c>
      <c r="F3" s="16"/>
      <c r="G3" s="16"/>
      <c r="H3" s="16"/>
      <c r="I3" s="16"/>
      <c r="J3" s="366"/>
      <c r="K3" s="366"/>
      <c r="L3" s="366"/>
      <c r="M3" s="366"/>
      <c r="N3" s="366"/>
    </row>
    <row r="4" spans="1:14" x14ac:dyDescent="0.3">
      <c r="A4" s="31">
        <v>1</v>
      </c>
      <c r="B4" s="31" t="s">
        <v>371</v>
      </c>
      <c r="D4" s="88"/>
      <c r="E4" s="31" t="s">
        <v>371</v>
      </c>
      <c r="J4" s="366"/>
      <c r="K4" s="366"/>
      <c r="L4" s="366"/>
      <c r="M4" s="366"/>
      <c r="N4" s="366"/>
    </row>
    <row r="5" spans="1:14" x14ac:dyDescent="0.3">
      <c r="A5" s="31">
        <v>2</v>
      </c>
      <c r="B5" s="31" t="s">
        <v>704</v>
      </c>
      <c r="D5" s="88"/>
      <c r="E5" s="31" t="s">
        <v>704</v>
      </c>
      <c r="J5" s="366"/>
      <c r="K5" s="366"/>
      <c r="L5" s="366"/>
      <c r="M5" s="366"/>
      <c r="N5" s="366"/>
    </row>
    <row r="6" spans="1:14" x14ac:dyDescent="0.3">
      <c r="A6" s="31">
        <v>3</v>
      </c>
      <c r="B6" s="31" t="s">
        <v>631</v>
      </c>
      <c r="D6" s="88"/>
      <c r="E6" s="31" t="s">
        <v>631</v>
      </c>
      <c r="J6" s="366"/>
      <c r="K6" s="366"/>
      <c r="L6" s="366"/>
      <c r="M6" s="366"/>
      <c r="N6" s="366"/>
    </row>
    <row r="7" spans="1:14" x14ac:dyDescent="0.3">
      <c r="A7" s="31">
        <v>4</v>
      </c>
      <c r="B7" s="31" t="s">
        <v>525</v>
      </c>
      <c r="D7" s="88"/>
      <c r="E7" s="31" t="s">
        <v>525</v>
      </c>
      <c r="J7" s="366"/>
      <c r="K7" s="366"/>
      <c r="L7" s="366"/>
      <c r="M7" s="366"/>
      <c r="N7" s="366"/>
    </row>
    <row r="8" spans="1:14" x14ac:dyDescent="0.3">
      <c r="A8" s="31">
        <v>5</v>
      </c>
      <c r="B8" s="31" t="s">
        <v>263</v>
      </c>
      <c r="D8" s="88"/>
      <c r="E8" s="31" t="s">
        <v>263</v>
      </c>
      <c r="J8" s="366"/>
      <c r="K8" s="366"/>
      <c r="L8" s="366"/>
      <c r="M8" s="366"/>
      <c r="N8" s="366"/>
    </row>
    <row r="9" spans="1:14" x14ac:dyDescent="0.3">
      <c r="A9" s="31">
        <v>6</v>
      </c>
      <c r="B9" s="31" t="s">
        <v>473</v>
      </c>
      <c r="D9" s="88"/>
      <c r="E9" s="31" t="s">
        <v>473</v>
      </c>
      <c r="J9" s="366"/>
      <c r="K9" s="366"/>
      <c r="L9" s="366"/>
      <c r="M9" s="366"/>
      <c r="N9" s="366"/>
    </row>
    <row r="10" spans="1:14" x14ac:dyDescent="0.3">
      <c r="A10" s="31">
        <v>7</v>
      </c>
      <c r="B10" s="31" t="s">
        <v>369</v>
      </c>
      <c r="D10" s="88"/>
      <c r="E10" s="31" t="s">
        <v>369</v>
      </c>
      <c r="J10" s="366"/>
      <c r="K10" s="366"/>
      <c r="L10" s="366"/>
      <c r="M10" s="366"/>
      <c r="N10" s="366"/>
    </row>
    <row r="11" spans="1:14" x14ac:dyDescent="0.3">
      <c r="A11" s="31">
        <v>8</v>
      </c>
      <c r="B11" s="31" t="s">
        <v>9</v>
      </c>
      <c r="D11" s="88"/>
      <c r="E11" s="31" t="s">
        <v>9</v>
      </c>
      <c r="J11" s="366"/>
      <c r="K11" s="366"/>
      <c r="L11" s="366"/>
      <c r="M11" s="366"/>
      <c r="N11" s="366"/>
    </row>
    <row r="12" spans="1:14" x14ac:dyDescent="0.3">
      <c r="A12" s="31">
        <v>9</v>
      </c>
      <c r="B12" s="31" t="s">
        <v>255</v>
      </c>
      <c r="D12" s="88"/>
      <c r="E12" s="31" t="s">
        <v>255</v>
      </c>
      <c r="J12" s="366"/>
      <c r="K12" s="366"/>
      <c r="L12" s="366"/>
      <c r="M12" s="366"/>
      <c r="N12" s="366"/>
    </row>
    <row r="13" spans="1:14" x14ac:dyDescent="0.3">
      <c r="A13" s="31">
        <v>10</v>
      </c>
      <c r="B13" s="31" t="s">
        <v>877</v>
      </c>
      <c r="D13" s="88"/>
      <c r="E13" s="31" t="s">
        <v>877</v>
      </c>
      <c r="J13" s="366"/>
      <c r="K13" s="366"/>
      <c r="L13" s="366"/>
      <c r="M13" s="366"/>
      <c r="N13" s="366"/>
    </row>
    <row r="14" spans="1:14" x14ac:dyDescent="0.3">
      <c r="A14" s="31">
        <v>11</v>
      </c>
      <c r="B14" s="31" t="s">
        <v>55</v>
      </c>
      <c r="D14" s="88"/>
      <c r="E14" s="31" t="s">
        <v>55</v>
      </c>
      <c r="J14" s="366"/>
      <c r="K14" s="366"/>
      <c r="L14" s="366"/>
      <c r="M14" s="366"/>
      <c r="N14" s="366"/>
    </row>
    <row r="15" spans="1:14" x14ac:dyDescent="0.3">
      <c r="A15" s="31">
        <v>12</v>
      </c>
      <c r="B15" s="31" t="s">
        <v>57</v>
      </c>
      <c r="D15" s="88"/>
      <c r="E15" s="31" t="s">
        <v>57</v>
      </c>
      <c r="J15" s="366"/>
      <c r="K15" s="366"/>
      <c r="L15" s="366"/>
      <c r="M15" s="366"/>
      <c r="N15" s="366"/>
    </row>
    <row r="16" spans="1:14" x14ac:dyDescent="0.3">
      <c r="J16" s="366"/>
      <c r="K16" s="366"/>
      <c r="L16" s="366"/>
      <c r="M16" s="366"/>
      <c r="N16" s="366"/>
    </row>
    <row r="17" spans="1:12" x14ac:dyDescent="0.3">
      <c r="A17"/>
      <c r="B17"/>
      <c r="L17"/>
    </row>
  </sheetData>
  <mergeCells count="3">
    <mergeCell ref="A1:B1"/>
    <mergeCell ref="D1:E1"/>
    <mergeCell ref="J2:N16"/>
  </mergeCell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6C672-177A-4612-AC5B-061BA234735F}">
  <sheetPr codeName="Leht76">
    <tabColor theme="7" tint="0.39997558519241921"/>
  </sheetPr>
  <dimension ref="A1:P19"/>
  <sheetViews>
    <sheetView zoomScale="140" zoomScaleNormal="140" workbookViewId="0">
      <selection sqref="A1:B1"/>
    </sheetView>
  </sheetViews>
  <sheetFormatPr defaultRowHeight="15.6" x14ac:dyDescent="0.3"/>
  <cols>
    <col min="1" max="2" width="8.88671875" style="32"/>
    <col min="4" max="4" width="8.88671875" style="32"/>
    <col min="5" max="5" width="11.77734375" style="32" customWidth="1"/>
  </cols>
  <sheetData>
    <row r="1" spans="1:16" x14ac:dyDescent="0.3">
      <c r="A1" s="357" t="s">
        <v>3558</v>
      </c>
      <c r="B1" s="357"/>
      <c r="D1" s="357" t="s">
        <v>3506</v>
      </c>
      <c r="E1" s="357"/>
    </row>
    <row r="2" spans="1:16" x14ac:dyDescent="0.3">
      <c r="L2" s="366" t="s">
        <v>3560</v>
      </c>
      <c r="M2" s="366"/>
      <c r="N2" s="366"/>
      <c r="O2" s="366"/>
      <c r="P2" s="366"/>
    </row>
    <row r="3" spans="1:16" s="318" customFormat="1" x14ac:dyDescent="0.3">
      <c r="A3" s="5" t="s">
        <v>49</v>
      </c>
      <c r="B3" s="5" t="s">
        <v>50</v>
      </c>
      <c r="D3" s="5" t="s">
        <v>49</v>
      </c>
      <c r="E3" s="5" t="s">
        <v>50</v>
      </c>
      <c r="L3" s="366"/>
      <c r="M3" s="366"/>
      <c r="N3" s="366"/>
      <c r="O3" s="366"/>
      <c r="P3" s="366"/>
    </row>
    <row r="4" spans="1:16" x14ac:dyDescent="0.3">
      <c r="A4" s="31">
        <v>1</v>
      </c>
      <c r="B4" s="31" t="s">
        <v>371</v>
      </c>
      <c r="D4" s="88"/>
      <c r="E4" s="31" t="s">
        <v>371</v>
      </c>
      <c r="L4" s="366"/>
      <c r="M4" s="366"/>
      <c r="N4" s="366"/>
      <c r="O4" s="366"/>
      <c r="P4" s="366"/>
    </row>
    <row r="5" spans="1:16" x14ac:dyDescent="0.3">
      <c r="A5" s="31">
        <v>2</v>
      </c>
      <c r="B5" s="31" t="s">
        <v>704</v>
      </c>
      <c r="D5" s="88"/>
      <c r="E5" s="31" t="s">
        <v>704</v>
      </c>
      <c r="L5" s="366"/>
      <c r="M5" s="366"/>
      <c r="N5" s="366"/>
      <c r="O5" s="366"/>
      <c r="P5" s="366"/>
    </row>
    <row r="6" spans="1:16" x14ac:dyDescent="0.3">
      <c r="A6" s="31">
        <v>3</v>
      </c>
      <c r="B6" s="31" t="s">
        <v>631</v>
      </c>
      <c r="D6" s="88"/>
      <c r="E6" s="31" t="s">
        <v>631</v>
      </c>
      <c r="L6" s="366"/>
      <c r="M6" s="366"/>
      <c r="N6" s="366"/>
      <c r="O6" s="366"/>
      <c r="P6" s="366"/>
    </row>
    <row r="7" spans="1:16" x14ac:dyDescent="0.3">
      <c r="A7" s="31">
        <v>4</v>
      </c>
      <c r="B7" s="31" t="s">
        <v>525</v>
      </c>
      <c r="D7" s="88"/>
      <c r="E7" s="31" t="s">
        <v>525</v>
      </c>
      <c r="L7" s="366"/>
      <c r="M7" s="366"/>
      <c r="N7" s="366"/>
      <c r="O7" s="366"/>
      <c r="P7" s="366"/>
    </row>
    <row r="8" spans="1:16" x14ac:dyDescent="0.3">
      <c r="A8" s="31">
        <v>5</v>
      </c>
      <c r="B8" s="31" t="s">
        <v>263</v>
      </c>
      <c r="D8" s="88"/>
      <c r="E8" s="31" t="s">
        <v>263</v>
      </c>
      <c r="L8" s="366"/>
      <c r="M8" s="366"/>
      <c r="N8" s="366"/>
      <c r="O8" s="366"/>
      <c r="P8" s="366"/>
    </row>
    <row r="9" spans="1:16" x14ac:dyDescent="0.3">
      <c r="A9" s="31">
        <v>6</v>
      </c>
      <c r="B9" s="31" t="s">
        <v>473</v>
      </c>
      <c r="D9" s="88"/>
      <c r="E9" s="31" t="s">
        <v>473</v>
      </c>
      <c r="L9" s="366"/>
      <c r="M9" s="366"/>
      <c r="N9" s="366"/>
      <c r="O9" s="366"/>
      <c r="P9" s="366"/>
    </row>
    <row r="10" spans="1:16" x14ac:dyDescent="0.3">
      <c r="A10" s="31">
        <v>7</v>
      </c>
      <c r="B10" s="31" t="s">
        <v>369</v>
      </c>
      <c r="D10" s="88"/>
      <c r="E10" s="31" t="s">
        <v>369</v>
      </c>
      <c r="L10" s="366"/>
      <c r="M10" s="366"/>
      <c r="N10" s="366"/>
      <c r="O10" s="366"/>
      <c r="P10" s="366"/>
    </row>
    <row r="11" spans="1:16" x14ac:dyDescent="0.3">
      <c r="A11" s="31">
        <v>8</v>
      </c>
      <c r="B11" s="31" t="s">
        <v>9</v>
      </c>
      <c r="D11" s="88"/>
      <c r="E11" s="31" t="s">
        <v>9</v>
      </c>
    </row>
    <row r="12" spans="1:16" x14ac:dyDescent="0.3">
      <c r="A12" s="31">
        <v>9</v>
      </c>
      <c r="B12" s="31" t="s">
        <v>255</v>
      </c>
      <c r="D12" s="88"/>
      <c r="E12" s="31" t="s">
        <v>255</v>
      </c>
    </row>
    <row r="13" spans="1:16" x14ac:dyDescent="0.3">
      <c r="A13" s="31">
        <v>10</v>
      </c>
      <c r="B13" s="31" t="s">
        <v>877</v>
      </c>
      <c r="D13" s="88"/>
      <c r="E13" s="31" t="s">
        <v>877</v>
      </c>
    </row>
    <row r="14" spans="1:16" x14ac:dyDescent="0.3">
      <c r="A14" s="31">
        <v>11</v>
      </c>
      <c r="B14" s="31" t="s">
        <v>55</v>
      </c>
      <c r="D14" s="88"/>
      <c r="E14" s="31" t="s">
        <v>55</v>
      </c>
    </row>
    <row r="15" spans="1:16" x14ac:dyDescent="0.3">
      <c r="A15" s="31">
        <v>12</v>
      </c>
      <c r="B15" s="31" t="s">
        <v>57</v>
      </c>
      <c r="D15" s="88"/>
      <c r="E15" s="31" t="s">
        <v>57</v>
      </c>
    </row>
    <row r="16" spans="1:16" x14ac:dyDescent="0.3">
      <c r="D16"/>
      <c r="E16"/>
    </row>
    <row r="17" spans="4:5" x14ac:dyDescent="0.3">
      <c r="D17"/>
      <c r="E17"/>
    </row>
    <row r="18" spans="4:5" x14ac:dyDescent="0.3">
      <c r="D18"/>
      <c r="E18"/>
    </row>
    <row r="19" spans="4:5" x14ac:dyDescent="0.3">
      <c r="D19"/>
      <c r="E19"/>
    </row>
  </sheetData>
  <mergeCells count="3">
    <mergeCell ref="A1:B1"/>
    <mergeCell ref="D1:E1"/>
    <mergeCell ref="L2:P10"/>
  </mergeCell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EB09B-BAE8-41DA-B2E3-3FD8CC4F4C84}">
  <sheetPr codeName="Leht77">
    <tabColor rgb="FFFF0000"/>
  </sheetPr>
  <dimension ref="A1:K17"/>
  <sheetViews>
    <sheetView zoomScale="140" zoomScaleNormal="140" workbookViewId="0"/>
  </sheetViews>
  <sheetFormatPr defaultRowHeight="15.6" x14ac:dyDescent="0.3"/>
  <cols>
    <col min="1" max="1" width="12" style="32" bestFit="1" customWidth="1"/>
    <col min="2" max="2" width="13.44140625" style="32" bestFit="1" customWidth="1"/>
    <col min="3" max="4" width="8.88671875" style="32"/>
    <col min="5" max="5" width="10.33203125" style="32" bestFit="1" customWidth="1"/>
    <col min="6" max="6" width="18" style="32" bestFit="1" customWidth="1"/>
    <col min="7" max="16384" width="8.88671875" style="32"/>
  </cols>
  <sheetData>
    <row r="1" spans="1:11" x14ac:dyDescent="0.3">
      <c r="A1" s="249" t="s">
        <v>3570</v>
      </c>
      <c r="B1" s="251" t="s">
        <v>3571</v>
      </c>
      <c r="E1" s="62" t="s">
        <v>3570</v>
      </c>
      <c r="F1" s="115" t="s">
        <v>3576</v>
      </c>
    </row>
    <row r="2" spans="1:11" x14ac:dyDescent="0.3">
      <c r="A2" s="142" t="s">
        <v>3573</v>
      </c>
      <c r="B2" s="93">
        <v>5.3</v>
      </c>
      <c r="E2" s="31" t="s">
        <v>1714</v>
      </c>
      <c r="F2" s="206"/>
      <c r="H2" s="328" t="s">
        <v>3579</v>
      </c>
      <c r="I2" s="328"/>
      <c r="J2" s="328"/>
      <c r="K2" s="328"/>
    </row>
    <row r="3" spans="1:11" x14ac:dyDescent="0.3">
      <c r="A3" s="142" t="s">
        <v>3575</v>
      </c>
      <c r="B3" s="93">
        <v>2.1</v>
      </c>
      <c r="E3" s="31" t="s">
        <v>3572</v>
      </c>
      <c r="F3" s="206"/>
      <c r="H3" s="328"/>
      <c r="I3" s="328"/>
      <c r="J3" s="328"/>
      <c r="K3" s="328"/>
    </row>
    <row r="4" spans="1:11" x14ac:dyDescent="0.3">
      <c r="A4" s="142" t="s">
        <v>3575</v>
      </c>
      <c r="B4" s="93">
        <v>8.9</v>
      </c>
      <c r="E4" s="31" t="s">
        <v>3574</v>
      </c>
      <c r="F4" s="206"/>
      <c r="H4" s="328"/>
      <c r="I4" s="328"/>
      <c r="J4" s="328"/>
      <c r="K4" s="328"/>
    </row>
    <row r="5" spans="1:11" x14ac:dyDescent="0.3">
      <c r="A5" s="142" t="s">
        <v>3575</v>
      </c>
      <c r="B5" s="93">
        <v>2.6</v>
      </c>
      <c r="E5" s="31" t="s">
        <v>3575</v>
      </c>
      <c r="F5" s="206"/>
      <c r="H5" s="328"/>
      <c r="I5" s="328"/>
      <c r="J5" s="328"/>
      <c r="K5" s="328"/>
    </row>
    <row r="6" spans="1:11" x14ac:dyDescent="0.3">
      <c r="A6" s="142" t="s">
        <v>3572</v>
      </c>
      <c r="B6" s="93">
        <v>2.5</v>
      </c>
      <c r="E6" s="31" t="s">
        <v>3573</v>
      </c>
      <c r="F6" s="206"/>
    </row>
    <row r="7" spans="1:11" x14ac:dyDescent="0.3">
      <c r="A7" s="142" t="s">
        <v>3572</v>
      </c>
      <c r="B7" s="93">
        <v>5.6</v>
      </c>
    </row>
    <row r="8" spans="1:11" x14ac:dyDescent="0.3">
      <c r="A8" s="142" t="s">
        <v>3572</v>
      </c>
      <c r="B8" s="93">
        <v>8.1</v>
      </c>
    </row>
    <row r="9" spans="1:11" x14ac:dyDescent="0.3">
      <c r="A9" s="142" t="s">
        <v>3572</v>
      </c>
      <c r="B9" s="93">
        <v>1.3</v>
      </c>
      <c r="E9" s="62" t="s">
        <v>3570</v>
      </c>
      <c r="F9" s="115" t="s">
        <v>3576</v>
      </c>
    </row>
    <row r="10" spans="1:11" x14ac:dyDescent="0.3">
      <c r="A10" s="142" t="s">
        <v>3574</v>
      </c>
      <c r="B10" s="93">
        <v>2.2999999999999998</v>
      </c>
      <c r="E10" s="31" t="s">
        <v>1714</v>
      </c>
      <c r="F10" s="36">
        <f>SUMIF($A$2:$A$17,E10,$B$2:$B$17)</f>
        <v>25.1</v>
      </c>
    </row>
    <row r="11" spans="1:11" x14ac:dyDescent="0.3">
      <c r="A11" s="142" t="s">
        <v>3574</v>
      </c>
      <c r="B11" s="93">
        <v>2.4</v>
      </c>
      <c r="E11" s="31" t="s">
        <v>3572</v>
      </c>
      <c r="F11" s="36">
        <f t="shared" ref="F11:F13" si="0">SUMIF($A$2:$A$17,E11,$B$2:$B$17)</f>
        <v>17.5</v>
      </c>
    </row>
    <row r="12" spans="1:11" x14ac:dyDescent="0.3">
      <c r="A12" s="142" t="s">
        <v>3574</v>
      </c>
      <c r="B12" s="93">
        <v>4.5999999999999996</v>
      </c>
      <c r="E12" s="31" t="s">
        <v>3574</v>
      </c>
      <c r="F12" s="36">
        <f t="shared" si="0"/>
        <v>9.2999999999999989</v>
      </c>
    </row>
    <row r="13" spans="1:11" x14ac:dyDescent="0.3">
      <c r="A13" s="142" t="s">
        <v>1714</v>
      </c>
      <c r="B13" s="93">
        <v>1.5</v>
      </c>
      <c r="E13" s="31" t="s">
        <v>3575</v>
      </c>
      <c r="F13" s="36">
        <f t="shared" si="0"/>
        <v>13.6</v>
      </c>
    </row>
    <row r="14" spans="1:11" x14ac:dyDescent="0.3">
      <c r="A14" s="142" t="s">
        <v>1714</v>
      </c>
      <c r="B14" s="93">
        <v>5.9</v>
      </c>
      <c r="E14" s="31" t="s">
        <v>3573</v>
      </c>
      <c r="F14" s="36">
        <f>SUMIF($A$2:$A$17,E14,$B$2:$B$17)</f>
        <v>5.3</v>
      </c>
    </row>
    <row r="15" spans="1:11" x14ac:dyDescent="0.3">
      <c r="A15" s="142" t="s">
        <v>1714</v>
      </c>
      <c r="B15" s="93">
        <v>5.6</v>
      </c>
    </row>
    <row r="16" spans="1:11" x14ac:dyDescent="0.3">
      <c r="A16" s="142" t="s">
        <v>1714</v>
      </c>
      <c r="B16" s="93">
        <v>4.2</v>
      </c>
    </row>
    <row r="17" spans="1:2" x14ac:dyDescent="0.3">
      <c r="A17" s="143" t="s">
        <v>1714</v>
      </c>
      <c r="B17" s="145">
        <v>7.9</v>
      </c>
    </row>
  </sheetData>
  <mergeCells count="1">
    <mergeCell ref="H2:K5"/>
  </mergeCells>
  <pageMargins left="0.7" right="0.7" top="0.75" bottom="0.75" header="0.3" footer="0.3"/>
  <tableParts count="1">
    <tablePart r:id="rId1"/>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05579-3ABF-4BD9-8324-C02E9E755490}">
  <sheetPr codeName="Leht78">
    <tabColor rgb="FFFF0000"/>
  </sheetPr>
  <dimension ref="A1:G26"/>
  <sheetViews>
    <sheetView zoomScale="140" zoomScaleNormal="140" workbookViewId="0"/>
  </sheetViews>
  <sheetFormatPr defaultColWidth="8.88671875" defaultRowHeight="15.6" x14ac:dyDescent="0.3"/>
  <cols>
    <col min="1" max="1" width="14.6640625" style="32" bestFit="1" customWidth="1"/>
    <col min="2" max="2" width="11.44140625" style="32" bestFit="1" customWidth="1"/>
    <col min="3" max="3" width="8.21875" style="32" bestFit="1" customWidth="1"/>
    <col min="4" max="4" width="11.21875" style="32" bestFit="1" customWidth="1"/>
    <col min="5" max="5" width="8.88671875" style="32"/>
    <col min="6" max="6" width="14.6640625" style="32" bestFit="1" customWidth="1"/>
    <col min="7" max="7" width="22.44140625" style="32" customWidth="1"/>
    <col min="8" max="16384" width="8.88671875" style="32"/>
  </cols>
  <sheetData>
    <row r="1" spans="1:7" x14ac:dyDescent="0.3">
      <c r="A1" s="62" t="s">
        <v>139</v>
      </c>
      <c r="B1" s="62" t="s">
        <v>1713</v>
      </c>
      <c r="C1" s="62" t="s">
        <v>3577</v>
      </c>
      <c r="D1" s="62" t="s">
        <v>3571</v>
      </c>
      <c r="F1" s="62" t="s">
        <v>139</v>
      </c>
      <c r="G1" s="62" t="s">
        <v>3599</v>
      </c>
    </row>
    <row r="2" spans="1:7" x14ac:dyDescent="0.3">
      <c r="A2" s="31" t="s">
        <v>3565</v>
      </c>
      <c r="B2" s="31" t="s">
        <v>1714</v>
      </c>
      <c r="C2" s="31" t="s">
        <v>890</v>
      </c>
      <c r="D2" s="31">
        <v>36</v>
      </c>
      <c r="F2" s="31" t="s">
        <v>3565</v>
      </c>
      <c r="G2" s="206"/>
    </row>
    <row r="3" spans="1:7" x14ac:dyDescent="0.3">
      <c r="A3" s="31" t="s">
        <v>3566</v>
      </c>
      <c r="B3" s="31" t="s">
        <v>1714</v>
      </c>
      <c r="C3" s="31" t="s">
        <v>890</v>
      </c>
      <c r="D3" s="31">
        <v>20</v>
      </c>
      <c r="F3" s="31" t="s">
        <v>3566</v>
      </c>
      <c r="G3" s="206"/>
    </row>
    <row r="4" spans="1:7" x14ac:dyDescent="0.3">
      <c r="A4" s="31" t="s">
        <v>3567</v>
      </c>
      <c r="B4" s="31" t="s">
        <v>1714</v>
      </c>
      <c r="C4" s="31" t="s">
        <v>890</v>
      </c>
      <c r="D4" s="31">
        <v>36</v>
      </c>
      <c r="F4" s="31" t="s">
        <v>3567</v>
      </c>
      <c r="G4" s="206"/>
    </row>
    <row r="5" spans="1:7" x14ac:dyDescent="0.3">
      <c r="A5" s="31" t="s">
        <v>3568</v>
      </c>
      <c r="B5" s="31" t="s">
        <v>1714</v>
      </c>
      <c r="C5" s="31" t="s">
        <v>890</v>
      </c>
      <c r="D5" s="31">
        <v>39</v>
      </c>
      <c r="F5" s="31" t="s">
        <v>3568</v>
      </c>
      <c r="G5" s="206"/>
    </row>
    <row r="6" spans="1:7" x14ac:dyDescent="0.3">
      <c r="A6" s="31" t="s">
        <v>3569</v>
      </c>
      <c r="B6" s="31" t="s">
        <v>1714</v>
      </c>
      <c r="C6" s="31" t="s">
        <v>890</v>
      </c>
      <c r="D6" s="31">
        <v>22</v>
      </c>
      <c r="F6" s="31" t="s">
        <v>3569</v>
      </c>
      <c r="G6" s="206"/>
    </row>
    <row r="7" spans="1:7" x14ac:dyDescent="0.3">
      <c r="A7" s="31" t="s">
        <v>3566</v>
      </c>
      <c r="B7" s="31" t="s">
        <v>1714</v>
      </c>
      <c r="C7" s="31" t="s">
        <v>703</v>
      </c>
      <c r="D7" s="31">
        <v>61</v>
      </c>
    </row>
    <row r="8" spans="1:7" x14ac:dyDescent="0.3">
      <c r="A8" s="31" t="s">
        <v>3566</v>
      </c>
      <c r="B8" s="31" t="s">
        <v>1714</v>
      </c>
      <c r="C8" s="31" t="s">
        <v>2929</v>
      </c>
      <c r="D8" s="31">
        <v>46</v>
      </c>
    </row>
    <row r="9" spans="1:7" x14ac:dyDescent="0.3">
      <c r="A9" s="31" t="s">
        <v>3567</v>
      </c>
      <c r="B9" s="31" t="s">
        <v>1714</v>
      </c>
      <c r="C9" s="31" t="s">
        <v>703</v>
      </c>
      <c r="D9" s="31">
        <v>44</v>
      </c>
    </row>
    <row r="10" spans="1:7" x14ac:dyDescent="0.3">
      <c r="A10" s="31" t="s">
        <v>3568</v>
      </c>
      <c r="B10" s="31" t="s">
        <v>1714</v>
      </c>
      <c r="C10" s="31" t="s">
        <v>703</v>
      </c>
      <c r="D10" s="31">
        <v>57</v>
      </c>
      <c r="F10" s="62" t="s">
        <v>139</v>
      </c>
      <c r="G10" s="62" t="s">
        <v>3599</v>
      </c>
    </row>
    <row r="11" spans="1:7" x14ac:dyDescent="0.3">
      <c r="A11" s="31" t="s">
        <v>3569</v>
      </c>
      <c r="B11" s="31" t="s">
        <v>1714</v>
      </c>
      <c r="C11" s="31" t="s">
        <v>703</v>
      </c>
      <c r="D11" s="31">
        <v>72</v>
      </c>
      <c r="F11" s="31" t="s">
        <v>3565</v>
      </c>
      <c r="G11" s="36">
        <f>SUMIF($A$2:$A$26,F11,$D$2:$D$26)</f>
        <v>238</v>
      </c>
    </row>
    <row r="12" spans="1:7" x14ac:dyDescent="0.3">
      <c r="A12" s="31" t="s">
        <v>3565</v>
      </c>
      <c r="B12" s="31" t="s">
        <v>1714</v>
      </c>
      <c r="C12" s="31" t="s">
        <v>703</v>
      </c>
      <c r="D12" s="31">
        <v>50</v>
      </c>
      <c r="F12" s="31" t="s">
        <v>3566</v>
      </c>
      <c r="G12" s="36">
        <f t="shared" ref="G12:G15" si="0">SUMIF($A$2:$A$26,F12,$D$2:$D$26)</f>
        <v>299</v>
      </c>
    </row>
    <row r="13" spans="1:7" x14ac:dyDescent="0.3">
      <c r="A13" s="31" t="s">
        <v>3565</v>
      </c>
      <c r="B13" s="31" t="s">
        <v>1714</v>
      </c>
      <c r="C13" s="31" t="s">
        <v>794</v>
      </c>
      <c r="D13" s="31">
        <v>64</v>
      </c>
      <c r="F13" s="31" t="s">
        <v>3567</v>
      </c>
      <c r="G13" s="36">
        <f t="shared" si="0"/>
        <v>240</v>
      </c>
    </row>
    <row r="14" spans="1:7" x14ac:dyDescent="0.3">
      <c r="A14" s="31" t="s">
        <v>3567</v>
      </c>
      <c r="B14" s="31" t="s">
        <v>1714</v>
      </c>
      <c r="C14" s="31" t="s">
        <v>794</v>
      </c>
      <c r="D14" s="31">
        <v>69</v>
      </c>
      <c r="F14" s="31" t="s">
        <v>3568</v>
      </c>
      <c r="G14" s="36">
        <f t="shared" si="0"/>
        <v>228</v>
      </c>
    </row>
    <row r="15" spans="1:7" x14ac:dyDescent="0.3">
      <c r="A15" s="31" t="s">
        <v>3568</v>
      </c>
      <c r="B15" s="31" t="s">
        <v>1714</v>
      </c>
      <c r="C15" s="31" t="s">
        <v>794</v>
      </c>
      <c r="D15" s="31">
        <v>52</v>
      </c>
      <c r="F15" s="31" t="s">
        <v>3569</v>
      </c>
      <c r="G15" s="36">
        <f t="shared" si="0"/>
        <v>163</v>
      </c>
    </row>
    <row r="16" spans="1:7" x14ac:dyDescent="0.3">
      <c r="A16" s="31" t="s">
        <v>3565</v>
      </c>
      <c r="B16" s="31" t="s">
        <v>1714</v>
      </c>
      <c r="C16" s="31" t="s">
        <v>1039</v>
      </c>
      <c r="D16" s="31">
        <v>21</v>
      </c>
    </row>
    <row r="17" spans="1:4" x14ac:dyDescent="0.3">
      <c r="A17" s="31" t="s">
        <v>3566</v>
      </c>
      <c r="B17" s="31" t="s">
        <v>1714</v>
      </c>
      <c r="C17" s="31" t="s">
        <v>794</v>
      </c>
      <c r="D17" s="31">
        <v>30</v>
      </c>
    </row>
    <row r="18" spans="1:4" x14ac:dyDescent="0.3">
      <c r="A18" s="31" t="s">
        <v>3567</v>
      </c>
      <c r="B18" s="31" t="s">
        <v>1714</v>
      </c>
      <c r="C18" s="31" t="s">
        <v>1039</v>
      </c>
      <c r="D18" s="31">
        <v>64</v>
      </c>
    </row>
    <row r="19" spans="1:4" x14ac:dyDescent="0.3">
      <c r="A19" s="31" t="s">
        <v>3568</v>
      </c>
      <c r="B19" s="31" t="s">
        <v>1714</v>
      </c>
      <c r="C19" s="31" t="s">
        <v>1039</v>
      </c>
      <c r="D19" s="31">
        <v>30</v>
      </c>
    </row>
    <row r="20" spans="1:4" x14ac:dyDescent="0.3">
      <c r="A20" s="31" t="s">
        <v>3569</v>
      </c>
      <c r="B20" s="31" t="s">
        <v>1714</v>
      </c>
      <c r="C20" s="31" t="s">
        <v>794</v>
      </c>
      <c r="D20" s="31">
        <v>42</v>
      </c>
    </row>
    <row r="21" spans="1:4" x14ac:dyDescent="0.3">
      <c r="A21" s="31" t="s">
        <v>3566</v>
      </c>
      <c r="B21" s="31" t="s">
        <v>1714</v>
      </c>
      <c r="C21" s="31" t="s">
        <v>1039</v>
      </c>
      <c r="D21" s="31">
        <v>72</v>
      </c>
    </row>
    <row r="22" spans="1:4" x14ac:dyDescent="0.3">
      <c r="A22" s="31" t="s">
        <v>3566</v>
      </c>
      <c r="B22" s="31" t="s">
        <v>1714</v>
      </c>
      <c r="C22" s="31" t="s">
        <v>1160</v>
      </c>
      <c r="D22" s="31">
        <v>70</v>
      </c>
    </row>
    <row r="23" spans="1:4" x14ac:dyDescent="0.3">
      <c r="A23" s="31" t="s">
        <v>3567</v>
      </c>
      <c r="B23" s="31" t="s">
        <v>1714</v>
      </c>
      <c r="C23" s="31" t="s">
        <v>1160</v>
      </c>
      <c r="D23" s="31">
        <v>27</v>
      </c>
    </row>
    <row r="24" spans="1:4" x14ac:dyDescent="0.3">
      <c r="A24" s="31" t="s">
        <v>3568</v>
      </c>
      <c r="B24" s="31" t="s">
        <v>1714</v>
      </c>
      <c r="C24" s="31" t="s">
        <v>1160</v>
      </c>
      <c r="D24" s="31">
        <v>50</v>
      </c>
    </row>
    <row r="25" spans="1:4" x14ac:dyDescent="0.3">
      <c r="A25" s="31" t="s">
        <v>3569</v>
      </c>
      <c r="B25" s="31" t="s">
        <v>1714</v>
      </c>
      <c r="C25" s="31" t="s">
        <v>1160</v>
      </c>
      <c r="D25" s="31">
        <v>27</v>
      </c>
    </row>
    <row r="26" spans="1:4" x14ac:dyDescent="0.3">
      <c r="A26" s="31" t="s">
        <v>3565</v>
      </c>
      <c r="B26" s="31" t="s">
        <v>1714</v>
      </c>
      <c r="C26" s="31" t="s">
        <v>1160</v>
      </c>
      <c r="D26" s="31">
        <v>67</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64B0E-4754-4A59-97DD-C51B5F9C71C8}">
  <sheetPr codeName="Leht79">
    <tabColor rgb="FFFF0000"/>
  </sheetPr>
  <dimension ref="A1:G17"/>
  <sheetViews>
    <sheetView zoomScale="140" zoomScaleNormal="140" workbookViewId="0"/>
  </sheetViews>
  <sheetFormatPr defaultColWidth="8.88671875" defaultRowHeight="15.6" x14ac:dyDescent="0.3"/>
  <cols>
    <col min="1" max="1" width="3.77734375" style="63" bestFit="1" customWidth="1"/>
    <col min="2" max="2" width="11.77734375" style="32" customWidth="1"/>
    <col min="3" max="3" width="16.77734375" style="32" bestFit="1" customWidth="1"/>
    <col min="4" max="4" width="14.88671875" style="32" bestFit="1" customWidth="1"/>
    <col min="5" max="5" width="8.88671875" style="32"/>
    <col min="6" max="6" width="54.88671875" style="32" bestFit="1" customWidth="1"/>
    <col min="7" max="7" width="16" style="32" bestFit="1" customWidth="1"/>
    <col min="8" max="16384" width="8.88671875" style="32"/>
  </cols>
  <sheetData>
    <row r="1" spans="1:7" ht="31.8" thickBot="1" x14ac:dyDescent="0.35">
      <c r="B1" s="194" t="s">
        <v>3584</v>
      </c>
      <c r="C1" s="195" t="s">
        <v>3580</v>
      </c>
      <c r="D1" s="196" t="s">
        <v>3581</v>
      </c>
    </row>
    <row r="2" spans="1:7" x14ac:dyDescent="0.3">
      <c r="A2" s="367" t="s">
        <v>890</v>
      </c>
      <c r="B2" s="197" t="s">
        <v>421</v>
      </c>
      <c r="C2" s="198">
        <v>162000</v>
      </c>
      <c r="D2" s="199">
        <f>C2*1%</f>
        <v>1620</v>
      </c>
      <c r="F2" s="204" t="s">
        <v>3596</v>
      </c>
      <c r="G2" s="205"/>
    </row>
    <row r="3" spans="1:7" x14ac:dyDescent="0.3">
      <c r="A3" s="368"/>
      <c r="B3" s="31" t="s">
        <v>3582</v>
      </c>
      <c r="C3" s="68">
        <v>111000</v>
      </c>
      <c r="D3" s="200">
        <f t="shared" ref="D3:D17" si="0">C3*1%</f>
        <v>1110</v>
      </c>
      <c r="F3" s="31" t="s">
        <v>3597</v>
      </c>
      <c r="G3" s="205"/>
    </row>
    <row r="4" spans="1:7" x14ac:dyDescent="0.3">
      <c r="A4" s="368"/>
      <c r="B4" s="31" t="s">
        <v>3583</v>
      </c>
      <c r="C4" s="68">
        <v>95000</v>
      </c>
      <c r="D4" s="200">
        <f t="shared" si="0"/>
        <v>950</v>
      </c>
      <c r="F4" s="31" t="s">
        <v>3598</v>
      </c>
      <c r="G4" s="205"/>
    </row>
    <row r="5" spans="1:7" x14ac:dyDescent="0.3">
      <c r="A5" s="368"/>
      <c r="B5" s="31" t="s">
        <v>3585</v>
      </c>
      <c r="C5" s="68">
        <v>250000</v>
      </c>
      <c r="D5" s="200">
        <f t="shared" si="0"/>
        <v>2500</v>
      </c>
    </row>
    <row r="6" spans="1:7" x14ac:dyDescent="0.3">
      <c r="A6" s="368"/>
      <c r="B6" s="31" t="s">
        <v>3588</v>
      </c>
      <c r="C6" s="68">
        <v>195000</v>
      </c>
      <c r="D6" s="200">
        <f t="shared" si="0"/>
        <v>1950</v>
      </c>
    </row>
    <row r="7" spans="1:7" x14ac:dyDescent="0.3">
      <c r="A7" s="368"/>
      <c r="B7" s="31" t="s">
        <v>3589</v>
      </c>
      <c r="C7" s="68">
        <v>98000</v>
      </c>
      <c r="D7" s="200">
        <f t="shared" si="0"/>
        <v>980</v>
      </c>
      <c r="F7" s="204" t="s">
        <v>3596</v>
      </c>
      <c r="G7" s="35">
        <f>SUMIF($C$2:$C$17,"&gt;160000",$D$2:$D$17)</f>
        <v>16760</v>
      </c>
    </row>
    <row r="8" spans="1:7" x14ac:dyDescent="0.3">
      <c r="A8" s="368"/>
      <c r="B8" s="31" t="s">
        <v>3590</v>
      </c>
      <c r="C8" s="68">
        <v>157000</v>
      </c>
      <c r="D8" s="200">
        <f t="shared" si="0"/>
        <v>1570</v>
      </c>
      <c r="F8" s="31" t="s">
        <v>3597</v>
      </c>
      <c r="G8" s="35">
        <f>SUMIF($C$2:$C$17,"&gt;160000")</f>
        <v>1676000</v>
      </c>
    </row>
    <row r="9" spans="1:7" x14ac:dyDescent="0.3">
      <c r="A9" s="368"/>
      <c r="B9" s="31" t="s">
        <v>3591</v>
      </c>
      <c r="C9" s="68">
        <v>300000</v>
      </c>
      <c r="D9" s="200">
        <f t="shared" si="0"/>
        <v>3000</v>
      </c>
      <c r="F9" s="31" t="s">
        <v>3598</v>
      </c>
      <c r="G9" s="35">
        <f>SUMIF($C$2:$C$17,"&gt;300000",$D$2:$D$17)</f>
        <v>3050</v>
      </c>
    </row>
    <row r="10" spans="1:7" ht="16.2" thickBot="1" x14ac:dyDescent="0.35">
      <c r="A10" s="369"/>
      <c r="B10" s="201" t="s">
        <v>3586</v>
      </c>
      <c r="C10" s="202">
        <v>175000</v>
      </c>
      <c r="D10" s="203">
        <f t="shared" si="0"/>
        <v>1750</v>
      </c>
    </row>
    <row r="11" spans="1:7" ht="14.4" customHeight="1" x14ac:dyDescent="0.3">
      <c r="A11" s="370" t="s">
        <v>1039</v>
      </c>
      <c r="B11" s="197" t="s">
        <v>3595</v>
      </c>
      <c r="C11" s="198">
        <v>119000</v>
      </c>
      <c r="D11" s="199">
        <f t="shared" si="0"/>
        <v>1190</v>
      </c>
    </row>
    <row r="12" spans="1:7" x14ac:dyDescent="0.3">
      <c r="A12" s="371"/>
      <c r="B12" s="31" t="s">
        <v>3587</v>
      </c>
      <c r="C12" s="68">
        <v>98000</v>
      </c>
      <c r="D12" s="200">
        <f t="shared" si="0"/>
        <v>980</v>
      </c>
    </row>
    <row r="13" spans="1:7" x14ac:dyDescent="0.3">
      <c r="A13" s="371"/>
      <c r="B13" s="31" t="s">
        <v>3593</v>
      </c>
      <c r="C13" s="68">
        <v>114000</v>
      </c>
      <c r="D13" s="200">
        <f t="shared" si="0"/>
        <v>1140</v>
      </c>
    </row>
    <row r="14" spans="1:7" x14ac:dyDescent="0.3">
      <c r="A14" s="371"/>
      <c r="B14" s="31" t="s">
        <v>3585</v>
      </c>
      <c r="C14" s="68">
        <v>289000</v>
      </c>
      <c r="D14" s="200">
        <f t="shared" si="0"/>
        <v>2890</v>
      </c>
    </row>
    <row r="15" spans="1:7" x14ac:dyDescent="0.3">
      <c r="A15" s="371"/>
      <c r="B15" s="31" t="s">
        <v>3592</v>
      </c>
      <c r="C15" s="68">
        <v>305000</v>
      </c>
      <c r="D15" s="200">
        <f t="shared" si="0"/>
        <v>3050</v>
      </c>
    </row>
    <row r="16" spans="1:7" x14ac:dyDescent="0.3">
      <c r="A16" s="371"/>
      <c r="B16" s="31" t="s">
        <v>3586</v>
      </c>
      <c r="C16" s="68">
        <v>105000</v>
      </c>
      <c r="D16" s="200">
        <f t="shared" si="0"/>
        <v>1050</v>
      </c>
    </row>
    <row r="17" spans="1:4" ht="16.2" thickBot="1" x14ac:dyDescent="0.35">
      <c r="A17" s="372"/>
      <c r="B17" s="201" t="s">
        <v>3594</v>
      </c>
      <c r="C17" s="202">
        <v>105000</v>
      </c>
      <c r="D17" s="203">
        <f t="shared" si="0"/>
        <v>1050</v>
      </c>
    </row>
  </sheetData>
  <mergeCells count="2">
    <mergeCell ref="A2:A10"/>
    <mergeCell ref="A11:A1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75D78-8991-4013-A508-882E12238AF2}">
  <sheetPr codeName="Leht52"/>
  <dimension ref="A1:P445"/>
  <sheetViews>
    <sheetView zoomScale="140" zoomScaleNormal="140" workbookViewId="0"/>
  </sheetViews>
  <sheetFormatPr defaultColWidth="8.88671875" defaultRowHeight="15.6" x14ac:dyDescent="0.3"/>
  <cols>
    <col min="1" max="1" width="6.44140625" style="32" bestFit="1" customWidth="1"/>
    <col min="2" max="2" width="10.44140625" style="32" bestFit="1" customWidth="1"/>
    <col min="3" max="3" width="9.6640625" style="32" bestFit="1" customWidth="1"/>
    <col min="4" max="4" width="11.88671875" style="32" bestFit="1" customWidth="1"/>
    <col min="5" max="5" width="8.6640625" style="32" bestFit="1" customWidth="1"/>
    <col min="6" max="6" width="8.77734375" style="32" bestFit="1" customWidth="1"/>
    <col min="7" max="7" width="5.44140625" style="32" bestFit="1" customWidth="1"/>
    <col min="8" max="8" width="12.5546875" style="32" bestFit="1" customWidth="1"/>
    <col min="9" max="9" width="6.88671875" style="32" customWidth="1"/>
    <col min="10" max="16384" width="8.88671875" style="32"/>
  </cols>
  <sheetData>
    <row r="1" spans="1:16" s="63" customFormat="1" ht="15.6" customHeight="1" x14ac:dyDescent="0.3">
      <c r="A1" s="154" t="s">
        <v>2918</v>
      </c>
      <c r="B1" s="154" t="s">
        <v>3021</v>
      </c>
      <c r="C1" s="154" t="s">
        <v>3022</v>
      </c>
      <c r="D1" s="154" t="s">
        <v>3023</v>
      </c>
      <c r="E1" s="154" t="s">
        <v>3024</v>
      </c>
      <c r="F1" s="154" t="s">
        <v>19</v>
      </c>
      <c r="G1" s="154" t="s">
        <v>113</v>
      </c>
      <c r="H1" s="154" t="s">
        <v>3025</v>
      </c>
      <c r="J1" s="329" t="s">
        <v>3719</v>
      </c>
      <c r="K1" s="329"/>
      <c r="L1" s="329"/>
      <c r="M1" s="329"/>
      <c r="N1" s="329"/>
      <c r="O1" s="329"/>
      <c r="P1" s="329"/>
    </row>
    <row r="2" spans="1:16" x14ac:dyDescent="0.3">
      <c r="A2" s="179">
        <v>2018</v>
      </c>
      <c r="B2" s="179" t="s">
        <v>3026</v>
      </c>
      <c r="C2" s="179" t="s">
        <v>3027</v>
      </c>
      <c r="D2" s="179" t="s">
        <v>134</v>
      </c>
      <c r="E2" s="179" t="s">
        <v>3028</v>
      </c>
      <c r="F2" s="182">
        <v>8943</v>
      </c>
      <c r="G2" s="179">
        <v>5962</v>
      </c>
      <c r="H2" s="227">
        <v>1</v>
      </c>
      <c r="J2" s="329"/>
      <c r="K2" s="329"/>
      <c r="L2" s="329"/>
      <c r="M2" s="329"/>
      <c r="N2" s="329"/>
      <c r="O2" s="329"/>
      <c r="P2" s="329"/>
    </row>
    <row r="3" spans="1:16" x14ac:dyDescent="0.3">
      <c r="A3" s="179">
        <v>2018</v>
      </c>
      <c r="B3" s="179" t="s">
        <v>3026</v>
      </c>
      <c r="C3" s="179" t="s">
        <v>3027</v>
      </c>
      <c r="D3" s="179" t="s">
        <v>134</v>
      </c>
      <c r="E3" s="179" t="s">
        <v>3028</v>
      </c>
      <c r="F3" s="182">
        <v>8943</v>
      </c>
      <c r="G3" s="179">
        <v>5962</v>
      </c>
      <c r="H3" s="227">
        <v>2</v>
      </c>
      <c r="J3" s="329"/>
      <c r="K3" s="329"/>
      <c r="L3" s="329"/>
      <c r="M3" s="329"/>
      <c r="N3" s="329"/>
      <c r="O3" s="329"/>
      <c r="P3" s="329"/>
    </row>
    <row r="4" spans="1:16" x14ac:dyDescent="0.3">
      <c r="A4" s="179">
        <v>2018</v>
      </c>
      <c r="B4" s="179" t="s">
        <v>3026</v>
      </c>
      <c r="C4" s="179" t="s">
        <v>3031</v>
      </c>
      <c r="D4" s="179" t="s">
        <v>134</v>
      </c>
      <c r="E4" s="179" t="s">
        <v>3028</v>
      </c>
      <c r="F4" s="182">
        <v>2395.5</v>
      </c>
      <c r="G4" s="179">
        <v>1597</v>
      </c>
      <c r="H4" s="227">
        <v>3</v>
      </c>
      <c r="J4" s="329"/>
      <c r="K4" s="329"/>
      <c r="L4" s="329"/>
      <c r="M4" s="329"/>
      <c r="N4" s="329"/>
      <c r="O4" s="329"/>
      <c r="P4" s="329"/>
    </row>
    <row r="5" spans="1:16" x14ac:dyDescent="0.3">
      <c r="A5" s="179">
        <v>2018</v>
      </c>
      <c r="B5" s="179" t="s">
        <v>3026</v>
      </c>
      <c r="C5" s="179" t="s">
        <v>3031</v>
      </c>
      <c r="D5" s="179" t="s">
        <v>134</v>
      </c>
      <c r="E5" s="179" t="s">
        <v>3028</v>
      </c>
      <c r="F5" s="182">
        <v>11761.5</v>
      </c>
      <c r="G5" s="179">
        <v>7841</v>
      </c>
      <c r="H5" s="227">
        <v>4</v>
      </c>
    </row>
    <row r="6" spans="1:16" ht="15.6" customHeight="1" x14ac:dyDescent="0.3">
      <c r="A6" s="179">
        <v>2018</v>
      </c>
      <c r="B6" s="179" t="s">
        <v>3026</v>
      </c>
      <c r="C6" s="179" t="s">
        <v>3031</v>
      </c>
      <c r="D6" s="179" t="s">
        <v>134</v>
      </c>
      <c r="E6" s="179" t="s">
        <v>3028</v>
      </c>
      <c r="F6" s="182">
        <v>2395.5</v>
      </c>
      <c r="G6" s="179">
        <v>1597</v>
      </c>
      <c r="H6" s="227">
        <v>5</v>
      </c>
      <c r="J6" s="328" t="s">
        <v>3720</v>
      </c>
      <c r="K6" s="328"/>
      <c r="L6" s="328"/>
      <c r="M6" s="328"/>
      <c r="N6" s="328"/>
      <c r="O6" s="328"/>
      <c r="P6" s="328"/>
    </row>
    <row r="7" spans="1:16" x14ac:dyDescent="0.3">
      <c r="A7" s="179">
        <v>2018</v>
      </c>
      <c r="B7" s="179" t="s">
        <v>3026</v>
      </c>
      <c r="C7" s="179" t="s">
        <v>3031</v>
      </c>
      <c r="D7" s="179" t="s">
        <v>134</v>
      </c>
      <c r="E7" s="179" t="s">
        <v>3028</v>
      </c>
      <c r="F7" s="182">
        <v>11761.5</v>
      </c>
      <c r="G7" s="179">
        <v>7841</v>
      </c>
      <c r="H7" s="227">
        <v>6</v>
      </c>
      <c r="J7" s="328"/>
      <c r="K7" s="328"/>
      <c r="L7" s="328"/>
      <c r="M7" s="328"/>
      <c r="N7" s="328"/>
      <c r="O7" s="328"/>
      <c r="P7" s="328"/>
    </row>
    <row r="8" spans="1:16" x14ac:dyDescent="0.3">
      <c r="A8" s="179">
        <v>2018</v>
      </c>
      <c r="B8" s="179" t="s">
        <v>3026</v>
      </c>
      <c r="C8" s="179" t="s">
        <v>3027</v>
      </c>
      <c r="D8" s="179" t="s">
        <v>135</v>
      </c>
      <c r="E8" s="179" t="s">
        <v>3036</v>
      </c>
      <c r="F8" s="182">
        <v>14596.5</v>
      </c>
      <c r="G8" s="179">
        <v>9731</v>
      </c>
      <c r="H8" s="227">
        <v>7</v>
      </c>
    </row>
    <row r="9" spans="1:16" x14ac:dyDescent="0.3">
      <c r="A9" s="179">
        <v>2018</v>
      </c>
      <c r="B9" s="179" t="s">
        <v>3026</v>
      </c>
      <c r="C9" s="179" t="s">
        <v>3027</v>
      </c>
      <c r="D9" s="179" t="s">
        <v>135</v>
      </c>
      <c r="E9" s="179" t="s">
        <v>3036</v>
      </c>
      <c r="F9" s="182">
        <v>14596.5</v>
      </c>
      <c r="G9" s="179">
        <v>9731</v>
      </c>
      <c r="H9" s="227">
        <v>8</v>
      </c>
      <c r="N9"/>
      <c r="O9"/>
      <c r="P9"/>
    </row>
    <row r="10" spans="1:16" x14ac:dyDescent="0.3">
      <c r="A10" s="179">
        <v>2018</v>
      </c>
      <c r="B10" s="179" t="s">
        <v>3026</v>
      </c>
      <c r="C10" s="179" t="s">
        <v>3039</v>
      </c>
      <c r="D10" s="179" t="s">
        <v>135</v>
      </c>
      <c r="E10" s="179" t="s">
        <v>3036</v>
      </c>
      <c r="F10" s="182">
        <v>8793</v>
      </c>
      <c r="G10" s="179">
        <v>5862</v>
      </c>
      <c r="H10" s="227">
        <v>9</v>
      </c>
      <c r="N10"/>
      <c r="O10"/>
      <c r="P10"/>
    </row>
    <row r="11" spans="1:16" x14ac:dyDescent="0.3">
      <c r="A11" s="179">
        <v>2018</v>
      </c>
      <c r="B11" s="179" t="s">
        <v>3026</v>
      </c>
      <c r="C11" s="179" t="s">
        <v>3039</v>
      </c>
      <c r="D11" s="179" t="s">
        <v>135</v>
      </c>
      <c r="E11" s="179" t="s">
        <v>3036</v>
      </c>
      <c r="F11" s="182">
        <v>8793</v>
      </c>
      <c r="G11" s="179">
        <v>5862</v>
      </c>
      <c r="H11" s="227">
        <v>10</v>
      </c>
      <c r="N11"/>
      <c r="O11"/>
      <c r="P11"/>
    </row>
    <row r="12" spans="1:16" x14ac:dyDescent="0.3">
      <c r="A12" s="179">
        <v>2018</v>
      </c>
      <c r="B12" s="179" t="s">
        <v>3026</v>
      </c>
      <c r="C12" s="179" t="s">
        <v>3031</v>
      </c>
      <c r="D12" s="179" t="s">
        <v>3042</v>
      </c>
      <c r="E12" s="179" t="s">
        <v>3043</v>
      </c>
      <c r="F12" s="182">
        <v>4666</v>
      </c>
      <c r="G12" s="179">
        <v>5623</v>
      </c>
      <c r="H12" s="227">
        <v>11</v>
      </c>
    </row>
    <row r="13" spans="1:16" x14ac:dyDescent="0.3">
      <c r="A13" s="179">
        <v>2018</v>
      </c>
      <c r="B13" s="179" t="s">
        <v>3026</v>
      </c>
      <c r="C13" s="179" t="s">
        <v>3031</v>
      </c>
      <c r="D13" s="179" t="s">
        <v>3042</v>
      </c>
      <c r="E13" s="179" t="s">
        <v>3043</v>
      </c>
      <c r="F13" s="182">
        <v>7318.5</v>
      </c>
      <c r="G13" s="179">
        <v>4879</v>
      </c>
      <c r="H13" s="227">
        <v>12</v>
      </c>
    </row>
    <row r="14" spans="1:16" x14ac:dyDescent="0.3">
      <c r="A14" s="179">
        <v>2018</v>
      </c>
      <c r="B14" s="179" t="s">
        <v>3026</v>
      </c>
      <c r="C14" s="179" t="s">
        <v>3031</v>
      </c>
      <c r="D14" s="179" t="s">
        <v>3042</v>
      </c>
      <c r="E14" s="179" t="s">
        <v>3043</v>
      </c>
      <c r="F14" s="182">
        <v>5500</v>
      </c>
      <c r="G14" s="179">
        <v>5623</v>
      </c>
      <c r="H14" s="227">
        <v>13</v>
      </c>
    </row>
    <row r="15" spans="1:16" x14ac:dyDescent="0.3">
      <c r="A15" s="179">
        <v>2018</v>
      </c>
      <c r="B15" s="179" t="s">
        <v>3026</v>
      </c>
      <c r="C15" s="179" t="s">
        <v>3031</v>
      </c>
      <c r="D15" s="179" t="s">
        <v>3042</v>
      </c>
      <c r="E15" s="179" t="s">
        <v>3043</v>
      </c>
      <c r="F15" s="182">
        <v>7318.5</v>
      </c>
      <c r="G15" s="179">
        <v>4879</v>
      </c>
      <c r="H15" s="227">
        <v>14</v>
      </c>
    </row>
    <row r="16" spans="1:16" x14ac:dyDescent="0.3">
      <c r="A16" s="179">
        <v>2018</v>
      </c>
      <c r="B16" s="179" t="s">
        <v>3026</v>
      </c>
      <c r="C16" s="179" t="s">
        <v>3048</v>
      </c>
      <c r="D16" s="179" t="s">
        <v>3049</v>
      </c>
      <c r="E16" s="179" t="s">
        <v>3050</v>
      </c>
      <c r="F16" s="182">
        <v>3553.5</v>
      </c>
      <c r="G16" s="179">
        <v>2369</v>
      </c>
      <c r="H16" s="227">
        <v>15</v>
      </c>
    </row>
    <row r="17" spans="1:8" x14ac:dyDescent="0.3">
      <c r="A17" s="179">
        <v>2018</v>
      </c>
      <c r="B17" s="179" t="s">
        <v>3026</v>
      </c>
      <c r="C17" s="179" t="s">
        <v>3048</v>
      </c>
      <c r="D17" s="179" t="s">
        <v>3049</v>
      </c>
      <c r="E17" s="179" t="s">
        <v>3050</v>
      </c>
      <c r="F17" s="182">
        <v>3553.5</v>
      </c>
      <c r="G17" s="179">
        <v>2369</v>
      </c>
      <c r="H17" s="227">
        <v>16</v>
      </c>
    </row>
    <row r="18" spans="1:8" x14ac:dyDescent="0.3">
      <c r="A18" s="179">
        <v>2018</v>
      </c>
      <c r="B18" s="179" t="s">
        <v>3026</v>
      </c>
      <c r="C18" s="179" t="s">
        <v>3027</v>
      </c>
      <c r="D18" s="179" t="s">
        <v>133</v>
      </c>
      <c r="E18" s="179" t="s">
        <v>3036</v>
      </c>
      <c r="F18" s="182">
        <v>14596.5</v>
      </c>
      <c r="G18" s="179">
        <v>9731</v>
      </c>
      <c r="H18" s="227">
        <v>17</v>
      </c>
    </row>
    <row r="19" spans="1:8" x14ac:dyDescent="0.3">
      <c r="A19" s="179">
        <v>2018</v>
      </c>
      <c r="B19" s="179" t="s">
        <v>3026</v>
      </c>
      <c r="C19" s="179" t="s">
        <v>3027</v>
      </c>
      <c r="D19" s="179" t="s">
        <v>133</v>
      </c>
      <c r="E19" s="179" t="s">
        <v>3036</v>
      </c>
      <c r="F19" s="182">
        <v>14596.5</v>
      </c>
      <c r="G19" s="179">
        <v>9731</v>
      </c>
      <c r="H19" s="227">
        <v>18</v>
      </c>
    </row>
    <row r="20" spans="1:8" x14ac:dyDescent="0.3">
      <c r="A20" s="179">
        <v>2018</v>
      </c>
      <c r="B20" s="179" t="s">
        <v>3026</v>
      </c>
      <c r="C20" s="179" t="s">
        <v>3039</v>
      </c>
      <c r="D20" s="179" t="s">
        <v>133</v>
      </c>
      <c r="E20" s="179" t="s">
        <v>3036</v>
      </c>
      <c r="F20" s="182">
        <v>8793</v>
      </c>
      <c r="G20" s="179">
        <v>5862</v>
      </c>
      <c r="H20" s="227">
        <v>19</v>
      </c>
    </row>
    <row r="21" spans="1:8" x14ac:dyDescent="0.3">
      <c r="A21" s="179">
        <v>2018</v>
      </c>
      <c r="B21" s="179" t="s">
        <v>3026</v>
      </c>
      <c r="C21" s="179" t="s">
        <v>3039</v>
      </c>
      <c r="D21" s="179" t="s">
        <v>133</v>
      </c>
      <c r="E21" s="179" t="s">
        <v>3036</v>
      </c>
      <c r="F21" s="182">
        <v>8793</v>
      </c>
      <c r="G21" s="179">
        <v>5862</v>
      </c>
      <c r="H21" s="227">
        <v>20</v>
      </c>
    </row>
    <row r="22" spans="1:8" x14ac:dyDescent="0.3">
      <c r="A22" s="179">
        <v>2018</v>
      </c>
      <c r="B22" s="179" t="s">
        <v>3057</v>
      </c>
      <c r="C22" s="179" t="s">
        <v>3031</v>
      </c>
      <c r="D22" s="179" t="s">
        <v>134</v>
      </c>
      <c r="E22" s="179" t="s">
        <v>3028</v>
      </c>
      <c r="F22" s="182">
        <v>4887</v>
      </c>
      <c r="G22" s="179">
        <v>3258</v>
      </c>
      <c r="H22" s="227">
        <v>21</v>
      </c>
    </row>
    <row r="23" spans="1:8" x14ac:dyDescent="0.3">
      <c r="A23" s="179">
        <v>2018</v>
      </c>
      <c r="B23" s="179" t="s">
        <v>3057</v>
      </c>
      <c r="C23" s="179" t="s">
        <v>3031</v>
      </c>
      <c r="D23" s="179" t="s">
        <v>134</v>
      </c>
      <c r="E23" s="179" t="s">
        <v>3028</v>
      </c>
      <c r="F23" s="182">
        <v>4887</v>
      </c>
      <c r="G23" s="179">
        <v>3258</v>
      </c>
      <c r="H23" s="227">
        <v>22</v>
      </c>
    </row>
    <row r="24" spans="1:8" x14ac:dyDescent="0.3">
      <c r="A24" s="179">
        <v>2018</v>
      </c>
      <c r="B24" s="179" t="s">
        <v>3057</v>
      </c>
      <c r="C24" s="179" t="s">
        <v>3031</v>
      </c>
      <c r="D24" s="179" t="s">
        <v>135</v>
      </c>
      <c r="E24" s="179" t="s">
        <v>3036</v>
      </c>
      <c r="F24" s="182">
        <v>13428</v>
      </c>
      <c r="G24" s="179">
        <v>8952</v>
      </c>
      <c r="H24" s="227">
        <v>23</v>
      </c>
    </row>
    <row r="25" spans="1:8" x14ac:dyDescent="0.3">
      <c r="A25" s="179">
        <v>2018</v>
      </c>
      <c r="B25" s="179" t="s">
        <v>3057</v>
      </c>
      <c r="C25" s="179" t="s">
        <v>3031</v>
      </c>
      <c r="D25" s="179" t="s">
        <v>135</v>
      </c>
      <c r="E25" s="179" t="s">
        <v>3036</v>
      </c>
      <c r="F25" s="182">
        <v>13428</v>
      </c>
      <c r="G25" s="179">
        <v>8952</v>
      </c>
      <c r="H25" s="227">
        <v>24</v>
      </c>
    </row>
    <row r="26" spans="1:8" x14ac:dyDescent="0.3">
      <c r="A26" s="179">
        <v>2018</v>
      </c>
      <c r="B26" s="179" t="s">
        <v>3057</v>
      </c>
      <c r="C26" s="179" t="s">
        <v>3039</v>
      </c>
      <c r="D26" s="179" t="s">
        <v>135</v>
      </c>
      <c r="E26" s="179" t="s">
        <v>3036</v>
      </c>
      <c r="F26" s="182">
        <v>11122.5</v>
      </c>
      <c r="G26" s="179">
        <v>7415</v>
      </c>
      <c r="H26" s="227">
        <v>25</v>
      </c>
    </row>
    <row r="27" spans="1:8" x14ac:dyDescent="0.3">
      <c r="A27" s="179">
        <v>2018</v>
      </c>
      <c r="B27" s="179" t="s">
        <v>3057</v>
      </c>
      <c r="C27" s="179" t="s">
        <v>3039</v>
      </c>
      <c r="D27" s="179" t="s">
        <v>135</v>
      </c>
      <c r="E27" s="179" t="s">
        <v>3036</v>
      </c>
      <c r="F27" s="182">
        <v>14000</v>
      </c>
      <c r="G27" s="179">
        <v>7415</v>
      </c>
      <c r="H27" s="227">
        <v>26</v>
      </c>
    </row>
    <row r="28" spans="1:8" x14ac:dyDescent="0.3">
      <c r="A28" s="179">
        <v>2018</v>
      </c>
      <c r="B28" s="179" t="s">
        <v>3057</v>
      </c>
      <c r="C28" s="179" t="s">
        <v>3027</v>
      </c>
      <c r="D28" s="179" t="s">
        <v>3042</v>
      </c>
      <c r="E28" s="179" t="s">
        <v>3043</v>
      </c>
      <c r="F28" s="182">
        <v>3897</v>
      </c>
      <c r="G28" s="179">
        <v>2598</v>
      </c>
      <c r="H28" s="227">
        <v>27</v>
      </c>
    </row>
    <row r="29" spans="1:8" x14ac:dyDescent="0.3">
      <c r="A29" s="179">
        <v>2018</v>
      </c>
      <c r="B29" s="179" t="s">
        <v>3057</v>
      </c>
      <c r="C29" s="179" t="s">
        <v>3027</v>
      </c>
      <c r="D29" s="179" t="s">
        <v>3042</v>
      </c>
      <c r="E29" s="179" t="s">
        <v>3043</v>
      </c>
      <c r="F29" s="182">
        <v>8832</v>
      </c>
      <c r="G29" s="179">
        <v>5888</v>
      </c>
      <c r="H29" s="227">
        <v>28</v>
      </c>
    </row>
    <row r="30" spans="1:8" x14ac:dyDescent="0.3">
      <c r="A30" s="179">
        <v>2018</v>
      </c>
      <c r="B30" s="179" t="s">
        <v>3057</v>
      </c>
      <c r="C30" s="179" t="s">
        <v>3027</v>
      </c>
      <c r="D30" s="179" t="s">
        <v>3042</v>
      </c>
      <c r="E30" s="179" t="s">
        <v>3043</v>
      </c>
      <c r="F30" s="182">
        <v>3000</v>
      </c>
      <c r="G30" s="179">
        <v>2598</v>
      </c>
      <c r="H30" s="227">
        <v>29</v>
      </c>
    </row>
    <row r="31" spans="1:8" x14ac:dyDescent="0.3">
      <c r="A31" s="179">
        <v>2018</v>
      </c>
      <c r="B31" s="179" t="s">
        <v>3057</v>
      </c>
      <c r="C31" s="179" t="s">
        <v>3027</v>
      </c>
      <c r="D31" s="179" t="s">
        <v>3042</v>
      </c>
      <c r="E31" s="179" t="s">
        <v>3043</v>
      </c>
      <c r="F31" s="182">
        <v>8832</v>
      </c>
      <c r="G31" s="179">
        <v>5888</v>
      </c>
      <c r="H31" s="227">
        <v>30</v>
      </c>
    </row>
    <row r="32" spans="1:8" x14ac:dyDescent="0.3">
      <c r="A32" s="179">
        <v>2018</v>
      </c>
      <c r="B32" s="179" t="s">
        <v>3057</v>
      </c>
      <c r="C32" s="179" t="s">
        <v>3027</v>
      </c>
      <c r="D32" s="179" t="s">
        <v>3049</v>
      </c>
      <c r="E32" s="179" t="s">
        <v>3050</v>
      </c>
      <c r="F32" s="182">
        <v>12206.25</v>
      </c>
      <c r="G32" s="179">
        <v>9765</v>
      </c>
      <c r="H32" s="227">
        <v>31</v>
      </c>
    </row>
    <row r="33" spans="1:8" x14ac:dyDescent="0.3">
      <c r="A33" s="179">
        <v>2018</v>
      </c>
      <c r="B33" s="179" t="s">
        <v>3057</v>
      </c>
      <c r="C33" s="179" t="s">
        <v>3027</v>
      </c>
      <c r="D33" s="179" t="s">
        <v>3049</v>
      </c>
      <c r="E33" s="179" t="s">
        <v>3050</v>
      </c>
      <c r="F33" s="182">
        <v>12206.25</v>
      </c>
      <c r="G33" s="179">
        <v>9765</v>
      </c>
      <c r="H33" s="227">
        <v>32</v>
      </c>
    </row>
    <row r="34" spans="1:8" x14ac:dyDescent="0.3">
      <c r="A34" s="179">
        <v>2018</v>
      </c>
      <c r="B34" s="179" t="s">
        <v>3057</v>
      </c>
      <c r="C34" s="179" t="s">
        <v>3039</v>
      </c>
      <c r="D34" s="179" t="s">
        <v>3049</v>
      </c>
      <c r="E34" s="179" t="s">
        <v>3050</v>
      </c>
      <c r="F34" s="182">
        <v>11122.5</v>
      </c>
      <c r="G34" s="179">
        <v>7415</v>
      </c>
      <c r="H34" s="227">
        <v>33</v>
      </c>
    </row>
    <row r="35" spans="1:8" x14ac:dyDescent="0.3">
      <c r="A35" s="179">
        <v>2018</v>
      </c>
      <c r="B35" s="179" t="s">
        <v>3057</v>
      </c>
      <c r="C35" s="179" t="s">
        <v>3039</v>
      </c>
      <c r="D35" s="179" t="s">
        <v>3049</v>
      </c>
      <c r="E35" s="179" t="s">
        <v>3050</v>
      </c>
      <c r="F35" s="182">
        <v>9268.75</v>
      </c>
      <c r="G35" s="179">
        <v>7415</v>
      </c>
      <c r="H35" s="227">
        <v>34</v>
      </c>
    </row>
    <row r="36" spans="1:8" x14ac:dyDescent="0.3">
      <c r="A36" s="179">
        <v>2018</v>
      </c>
      <c r="B36" s="179" t="s">
        <v>3057</v>
      </c>
      <c r="C36" s="179" t="s">
        <v>3031</v>
      </c>
      <c r="D36" s="179" t="s">
        <v>133</v>
      </c>
      <c r="E36" s="179" t="s">
        <v>3036</v>
      </c>
      <c r="F36" s="182">
        <v>11190</v>
      </c>
      <c r="G36" s="179">
        <v>8952</v>
      </c>
      <c r="H36" s="227">
        <v>35</v>
      </c>
    </row>
    <row r="37" spans="1:8" x14ac:dyDescent="0.3">
      <c r="A37" s="179">
        <v>2018</v>
      </c>
      <c r="B37" s="179" t="s">
        <v>3057</v>
      </c>
      <c r="C37" s="179" t="s">
        <v>3031</v>
      </c>
      <c r="D37" s="179" t="s">
        <v>133</v>
      </c>
      <c r="E37" s="179" t="s">
        <v>3036</v>
      </c>
      <c r="F37" s="182">
        <v>11190</v>
      </c>
      <c r="G37" s="179">
        <v>8952</v>
      </c>
      <c r="H37" s="227">
        <v>36</v>
      </c>
    </row>
    <row r="38" spans="1:8" x14ac:dyDescent="0.3">
      <c r="A38" s="179">
        <v>2018</v>
      </c>
      <c r="B38" s="179" t="s">
        <v>3057</v>
      </c>
      <c r="C38" s="179" t="s">
        <v>3048</v>
      </c>
      <c r="D38" s="179" t="s">
        <v>133</v>
      </c>
      <c r="E38" s="179" t="s">
        <v>3036</v>
      </c>
      <c r="F38" s="182">
        <v>6233.75</v>
      </c>
      <c r="G38" s="179">
        <v>4987</v>
      </c>
      <c r="H38" s="227">
        <v>37</v>
      </c>
    </row>
    <row r="39" spans="1:8" x14ac:dyDescent="0.3">
      <c r="A39" s="179">
        <v>2018</v>
      </c>
      <c r="B39" s="179" t="s">
        <v>3057</v>
      </c>
      <c r="C39" s="179" t="s">
        <v>3048</v>
      </c>
      <c r="D39" s="179" t="s">
        <v>133</v>
      </c>
      <c r="E39" s="179" t="s">
        <v>3036</v>
      </c>
      <c r="F39" s="182">
        <v>6233.75</v>
      </c>
      <c r="G39" s="179">
        <v>4987</v>
      </c>
      <c r="H39" s="227">
        <v>38</v>
      </c>
    </row>
    <row r="40" spans="1:8" x14ac:dyDescent="0.3">
      <c r="A40" s="179">
        <v>2018</v>
      </c>
      <c r="B40" s="179" t="s">
        <v>3076</v>
      </c>
      <c r="C40" s="179" t="s">
        <v>3031</v>
      </c>
      <c r="D40" s="179" t="s">
        <v>134</v>
      </c>
      <c r="E40" s="179" t="s">
        <v>3028</v>
      </c>
      <c r="F40" s="182">
        <v>722.5</v>
      </c>
      <c r="G40" s="179">
        <v>578</v>
      </c>
      <c r="H40" s="227">
        <v>39</v>
      </c>
    </row>
    <row r="41" spans="1:8" x14ac:dyDescent="0.3">
      <c r="A41" s="179">
        <v>2018</v>
      </c>
      <c r="B41" s="179" t="s">
        <v>3076</v>
      </c>
      <c r="C41" s="179" t="s">
        <v>3031</v>
      </c>
      <c r="D41" s="179" t="s">
        <v>134</v>
      </c>
      <c r="E41" s="179" t="s">
        <v>3028</v>
      </c>
      <c r="F41" s="182">
        <v>722.5</v>
      </c>
      <c r="G41" s="179">
        <v>578</v>
      </c>
      <c r="H41" s="227">
        <v>40</v>
      </c>
    </row>
    <row r="42" spans="1:8" x14ac:dyDescent="0.3">
      <c r="A42" s="179">
        <v>2018</v>
      </c>
      <c r="B42" s="179" t="s">
        <v>3076</v>
      </c>
      <c r="C42" s="179" t="s">
        <v>3039</v>
      </c>
      <c r="D42" s="179" t="s">
        <v>134</v>
      </c>
      <c r="E42" s="179" t="s">
        <v>3028</v>
      </c>
      <c r="F42" s="182">
        <v>12182.5</v>
      </c>
      <c r="G42" s="179">
        <v>9746</v>
      </c>
      <c r="H42" s="227">
        <v>41</v>
      </c>
    </row>
    <row r="43" spans="1:8" x14ac:dyDescent="0.3">
      <c r="A43" s="179">
        <v>2018</v>
      </c>
      <c r="B43" s="179" t="s">
        <v>3076</v>
      </c>
      <c r="C43" s="179" t="s">
        <v>3039</v>
      </c>
      <c r="D43" s="179" t="s">
        <v>134</v>
      </c>
      <c r="E43" s="179" t="s">
        <v>3028</v>
      </c>
      <c r="F43" s="182">
        <v>12182.5</v>
      </c>
      <c r="G43" s="179">
        <v>9746</v>
      </c>
      <c r="H43" s="227">
        <v>42</v>
      </c>
    </row>
    <row r="44" spans="1:8" x14ac:dyDescent="0.3">
      <c r="A44" s="179">
        <v>2018</v>
      </c>
      <c r="B44" s="179" t="s">
        <v>3076</v>
      </c>
      <c r="C44" s="179" t="s">
        <v>3031</v>
      </c>
      <c r="D44" s="179" t="s">
        <v>135</v>
      </c>
      <c r="E44" s="179" t="s">
        <v>3036</v>
      </c>
      <c r="F44" s="182">
        <v>4483.75</v>
      </c>
      <c r="G44" s="179">
        <v>3587</v>
      </c>
      <c r="H44" s="227">
        <v>43</v>
      </c>
    </row>
    <row r="45" spans="1:8" x14ac:dyDescent="0.3">
      <c r="A45" s="179">
        <v>2018</v>
      </c>
      <c r="B45" s="179" t="s">
        <v>3076</v>
      </c>
      <c r="C45" s="179" t="s">
        <v>3031</v>
      </c>
      <c r="D45" s="179" t="s">
        <v>135</v>
      </c>
      <c r="E45" s="179" t="s">
        <v>3036</v>
      </c>
      <c r="F45" s="182">
        <v>4483.75</v>
      </c>
      <c r="G45" s="179">
        <v>3587</v>
      </c>
      <c r="H45" s="227">
        <v>44</v>
      </c>
    </row>
    <row r="46" spans="1:8" x14ac:dyDescent="0.3">
      <c r="A46" s="179">
        <v>2018</v>
      </c>
      <c r="B46" s="179" t="s">
        <v>3076</v>
      </c>
      <c r="C46" s="179" t="s">
        <v>3039</v>
      </c>
      <c r="D46" s="179" t="s">
        <v>135</v>
      </c>
      <c r="E46" s="179" t="s">
        <v>3036</v>
      </c>
      <c r="F46" s="182">
        <v>12182.5</v>
      </c>
      <c r="G46" s="179">
        <v>9746</v>
      </c>
      <c r="H46" s="227">
        <v>45</v>
      </c>
    </row>
    <row r="47" spans="1:8" x14ac:dyDescent="0.3">
      <c r="A47" s="179">
        <v>2018</v>
      </c>
      <c r="B47" s="179" t="s">
        <v>3076</v>
      </c>
      <c r="C47" s="179" t="s">
        <v>3039</v>
      </c>
      <c r="D47" s="179" t="s">
        <v>135</v>
      </c>
      <c r="E47" s="179" t="s">
        <v>3036</v>
      </c>
      <c r="F47" s="182">
        <v>12182.5</v>
      </c>
      <c r="G47" s="179">
        <v>9746</v>
      </c>
      <c r="H47" s="227">
        <v>46</v>
      </c>
    </row>
    <row r="48" spans="1:8" x14ac:dyDescent="0.3">
      <c r="A48" s="179">
        <v>2018</v>
      </c>
      <c r="B48" s="179" t="s">
        <v>3076</v>
      </c>
      <c r="C48" s="179" t="s">
        <v>3027</v>
      </c>
      <c r="D48" s="179" t="s">
        <v>3042</v>
      </c>
      <c r="E48" s="179" t="s">
        <v>3043</v>
      </c>
      <c r="F48" s="182">
        <v>12163.75</v>
      </c>
      <c r="G48" s="179">
        <v>9731</v>
      </c>
      <c r="H48" s="227">
        <v>47</v>
      </c>
    </row>
    <row r="49" spans="1:8" x14ac:dyDescent="0.3">
      <c r="A49" s="179">
        <v>2018</v>
      </c>
      <c r="B49" s="179" t="s">
        <v>3076</v>
      </c>
      <c r="C49" s="179" t="s">
        <v>3027</v>
      </c>
      <c r="D49" s="179" t="s">
        <v>3042</v>
      </c>
      <c r="E49" s="179" t="s">
        <v>3043</v>
      </c>
      <c r="F49" s="182">
        <v>12163.75</v>
      </c>
      <c r="G49" s="179">
        <v>9731</v>
      </c>
      <c r="H49" s="227">
        <v>48</v>
      </c>
    </row>
    <row r="50" spans="1:8" x14ac:dyDescent="0.3">
      <c r="A50" s="179">
        <v>2018</v>
      </c>
      <c r="B50" s="179" t="s">
        <v>3076</v>
      </c>
      <c r="C50" s="179" t="s">
        <v>3039</v>
      </c>
      <c r="D50" s="179" t="s">
        <v>3042</v>
      </c>
      <c r="E50" s="179" t="s">
        <v>3043</v>
      </c>
      <c r="F50" s="182">
        <v>2956.25</v>
      </c>
      <c r="G50" s="179">
        <v>2365</v>
      </c>
      <c r="H50" s="227">
        <v>49</v>
      </c>
    </row>
    <row r="51" spans="1:8" x14ac:dyDescent="0.3">
      <c r="A51" s="179">
        <v>2018</v>
      </c>
      <c r="B51" s="179" t="s">
        <v>3076</v>
      </c>
      <c r="C51" s="179" t="s">
        <v>3039</v>
      </c>
      <c r="D51" s="179" t="s">
        <v>3042</v>
      </c>
      <c r="E51" s="179" t="s">
        <v>3043</v>
      </c>
      <c r="F51" s="182">
        <v>2956.25</v>
      </c>
      <c r="G51" s="179">
        <v>2365</v>
      </c>
      <c r="H51" s="227">
        <v>50</v>
      </c>
    </row>
    <row r="52" spans="1:8" x14ac:dyDescent="0.3">
      <c r="A52" s="179">
        <v>2018</v>
      </c>
      <c r="B52" s="179" t="s">
        <v>3076</v>
      </c>
      <c r="C52" s="179" t="s">
        <v>3027</v>
      </c>
      <c r="D52" s="179" t="s">
        <v>3049</v>
      </c>
      <c r="E52" s="179" t="s">
        <v>3050</v>
      </c>
      <c r="F52" s="182">
        <v>1248.75</v>
      </c>
      <c r="G52" s="179">
        <v>999</v>
      </c>
      <c r="H52" s="227">
        <v>51</v>
      </c>
    </row>
    <row r="53" spans="1:8" x14ac:dyDescent="0.3">
      <c r="A53" s="179">
        <v>2018</v>
      </c>
      <c r="B53" s="179" t="s">
        <v>3076</v>
      </c>
      <c r="C53" s="179" t="s">
        <v>3027</v>
      </c>
      <c r="D53" s="179" t="s">
        <v>3049</v>
      </c>
      <c r="E53" s="179" t="s">
        <v>3050</v>
      </c>
      <c r="F53" s="182">
        <v>1248.75</v>
      </c>
      <c r="G53" s="179">
        <v>999</v>
      </c>
      <c r="H53" s="227">
        <v>52</v>
      </c>
    </row>
    <row r="54" spans="1:8" x14ac:dyDescent="0.3">
      <c r="A54" s="179">
        <v>2018</v>
      </c>
      <c r="B54" s="179" t="s">
        <v>3076</v>
      </c>
      <c r="C54" s="179" t="s">
        <v>3039</v>
      </c>
      <c r="D54" s="179" t="s">
        <v>3049</v>
      </c>
      <c r="E54" s="179" t="s">
        <v>3050</v>
      </c>
      <c r="F54" s="182">
        <v>196.25</v>
      </c>
      <c r="G54" s="179">
        <v>157</v>
      </c>
      <c r="H54" s="227">
        <v>53</v>
      </c>
    </row>
    <row r="55" spans="1:8" x14ac:dyDescent="0.3">
      <c r="A55" s="179">
        <v>2018</v>
      </c>
      <c r="B55" s="179" t="s">
        <v>3076</v>
      </c>
      <c r="C55" s="179" t="s">
        <v>3039</v>
      </c>
      <c r="D55" s="179" t="s">
        <v>3049</v>
      </c>
      <c r="E55" s="179" t="s">
        <v>3050</v>
      </c>
      <c r="F55" s="182">
        <v>196.25</v>
      </c>
      <c r="G55" s="179">
        <v>157</v>
      </c>
      <c r="H55" s="227">
        <v>54</v>
      </c>
    </row>
    <row r="56" spans="1:8" x14ac:dyDescent="0.3">
      <c r="A56" s="179">
        <v>2018</v>
      </c>
      <c r="B56" s="179" t="s">
        <v>3076</v>
      </c>
      <c r="C56" s="179" t="s">
        <v>3031</v>
      </c>
      <c r="D56" s="179" t="s">
        <v>133</v>
      </c>
      <c r="E56" s="179" t="s">
        <v>3036</v>
      </c>
      <c r="F56" s="182">
        <v>4483.75</v>
      </c>
      <c r="G56" s="179">
        <v>3587</v>
      </c>
      <c r="H56" s="227">
        <v>55</v>
      </c>
    </row>
    <row r="57" spans="1:8" x14ac:dyDescent="0.3">
      <c r="A57" s="179">
        <v>2018</v>
      </c>
      <c r="B57" s="179" t="s">
        <v>3076</v>
      </c>
      <c r="C57" s="179" t="s">
        <v>3031</v>
      </c>
      <c r="D57" s="179" t="s">
        <v>133</v>
      </c>
      <c r="E57" s="179" t="s">
        <v>3036</v>
      </c>
      <c r="F57" s="182">
        <v>4483.75</v>
      </c>
      <c r="G57" s="179">
        <v>3587</v>
      </c>
      <c r="H57" s="227">
        <v>56</v>
      </c>
    </row>
    <row r="58" spans="1:8" x14ac:dyDescent="0.3">
      <c r="A58" s="179">
        <v>2018</v>
      </c>
      <c r="B58" s="179" t="s">
        <v>3076</v>
      </c>
      <c r="C58" s="179" t="s">
        <v>3048</v>
      </c>
      <c r="D58" s="179" t="s">
        <v>133</v>
      </c>
      <c r="E58" s="179" t="s">
        <v>3036</v>
      </c>
      <c r="F58" s="182">
        <v>12038.75</v>
      </c>
      <c r="G58" s="179">
        <v>9631</v>
      </c>
      <c r="H58" s="227">
        <v>57</v>
      </c>
    </row>
    <row r="59" spans="1:8" x14ac:dyDescent="0.3">
      <c r="A59" s="179">
        <v>2018</v>
      </c>
      <c r="B59" s="179" t="s">
        <v>3076</v>
      </c>
      <c r="C59" s="179" t="s">
        <v>3048</v>
      </c>
      <c r="D59" s="179" t="s">
        <v>133</v>
      </c>
      <c r="E59" s="179" t="s">
        <v>3036</v>
      </c>
      <c r="F59" s="182">
        <v>12038.75</v>
      </c>
      <c r="G59" s="179">
        <v>9631</v>
      </c>
      <c r="H59" s="227">
        <v>58</v>
      </c>
    </row>
    <row r="60" spans="1:8" x14ac:dyDescent="0.3">
      <c r="A60" s="179">
        <v>2018</v>
      </c>
      <c r="B60" s="179" t="s">
        <v>3097</v>
      </c>
      <c r="C60" s="179" t="s">
        <v>3048</v>
      </c>
      <c r="D60" s="179" t="s">
        <v>134</v>
      </c>
      <c r="E60" s="179" t="s">
        <v>3028</v>
      </c>
      <c r="F60" s="182">
        <v>1972.5</v>
      </c>
      <c r="G60" s="179">
        <v>1578</v>
      </c>
      <c r="H60" s="227">
        <v>59</v>
      </c>
    </row>
    <row r="61" spans="1:8" x14ac:dyDescent="0.3">
      <c r="A61" s="179">
        <v>2018</v>
      </c>
      <c r="B61" s="179" t="s">
        <v>3097</v>
      </c>
      <c r="C61" s="179" t="s">
        <v>3048</v>
      </c>
      <c r="D61" s="179" t="s">
        <v>134</v>
      </c>
      <c r="E61" s="179" t="s">
        <v>3028</v>
      </c>
      <c r="F61" s="182">
        <v>1972.5</v>
      </c>
      <c r="G61" s="179">
        <v>1578</v>
      </c>
      <c r="H61" s="227">
        <v>60</v>
      </c>
    </row>
    <row r="62" spans="1:8" x14ac:dyDescent="0.3">
      <c r="A62" s="179">
        <v>2018</v>
      </c>
      <c r="B62" s="179" t="s">
        <v>3097</v>
      </c>
      <c r="C62" s="179" t="s">
        <v>3039</v>
      </c>
      <c r="D62" s="179" t="s">
        <v>134</v>
      </c>
      <c r="E62" s="179" t="s">
        <v>3028</v>
      </c>
      <c r="F62" s="182">
        <v>5733.75</v>
      </c>
      <c r="G62" s="179">
        <v>4587</v>
      </c>
      <c r="H62" s="227">
        <v>61</v>
      </c>
    </row>
    <row r="63" spans="1:8" x14ac:dyDescent="0.3">
      <c r="A63" s="179">
        <v>2018</v>
      </c>
      <c r="B63" s="179" t="s">
        <v>3097</v>
      </c>
      <c r="C63" s="179" t="s">
        <v>3039</v>
      </c>
      <c r="D63" s="179" t="s">
        <v>134</v>
      </c>
      <c r="E63" s="179" t="s">
        <v>3028</v>
      </c>
      <c r="F63" s="182">
        <v>5733.75</v>
      </c>
      <c r="G63" s="179">
        <v>4587</v>
      </c>
      <c r="H63" s="227">
        <v>62</v>
      </c>
    </row>
    <row r="64" spans="1:8" x14ac:dyDescent="0.3">
      <c r="A64" s="179">
        <v>2018</v>
      </c>
      <c r="B64" s="179" t="s">
        <v>3097</v>
      </c>
      <c r="C64" s="179" t="s">
        <v>3027</v>
      </c>
      <c r="D64" s="179" t="s">
        <v>135</v>
      </c>
      <c r="E64" s="179" t="s">
        <v>3036</v>
      </c>
      <c r="F64" s="182">
        <v>1705</v>
      </c>
      <c r="G64" s="179">
        <v>1364</v>
      </c>
      <c r="H64" s="227">
        <v>63</v>
      </c>
    </row>
    <row r="65" spans="1:8" x14ac:dyDescent="0.3">
      <c r="A65" s="179">
        <v>2018</v>
      </c>
      <c r="B65" s="179" t="s">
        <v>3097</v>
      </c>
      <c r="C65" s="179" t="s">
        <v>3027</v>
      </c>
      <c r="D65" s="179" t="s">
        <v>135</v>
      </c>
      <c r="E65" s="179" t="s">
        <v>3036</v>
      </c>
      <c r="F65" s="182">
        <v>1705</v>
      </c>
      <c r="G65" s="179">
        <v>1364</v>
      </c>
      <c r="H65" s="227">
        <v>64</v>
      </c>
    </row>
    <row r="66" spans="1:8" x14ac:dyDescent="0.3">
      <c r="A66" s="179">
        <v>2018</v>
      </c>
      <c r="B66" s="179" t="s">
        <v>3097</v>
      </c>
      <c r="C66" s="179" t="s">
        <v>3031</v>
      </c>
      <c r="D66" s="179" t="s">
        <v>135</v>
      </c>
      <c r="E66" s="179" t="s">
        <v>3036</v>
      </c>
      <c r="F66" s="182">
        <v>9865</v>
      </c>
      <c r="G66" s="179">
        <v>7892</v>
      </c>
      <c r="H66" s="227">
        <v>65</v>
      </c>
    </row>
    <row r="67" spans="1:8" x14ac:dyDescent="0.3">
      <c r="A67" s="179">
        <v>2018</v>
      </c>
      <c r="B67" s="179" t="s">
        <v>3097</v>
      </c>
      <c r="C67" s="179" t="s">
        <v>3031</v>
      </c>
      <c r="D67" s="179" t="s">
        <v>135</v>
      </c>
      <c r="E67" s="179" t="s">
        <v>3036</v>
      </c>
      <c r="F67" s="182">
        <v>5858.75</v>
      </c>
      <c r="G67" s="179">
        <v>4687</v>
      </c>
      <c r="H67" s="227">
        <v>66</v>
      </c>
    </row>
    <row r="68" spans="1:8" x14ac:dyDescent="0.3">
      <c r="A68" s="179">
        <v>2018</v>
      </c>
      <c r="B68" s="179" t="s">
        <v>3097</v>
      </c>
      <c r="C68" s="179" t="s">
        <v>3031</v>
      </c>
      <c r="D68" s="179" t="s">
        <v>135</v>
      </c>
      <c r="E68" s="179" t="s">
        <v>3036</v>
      </c>
      <c r="F68" s="182">
        <v>9865</v>
      </c>
      <c r="G68" s="179">
        <v>7892</v>
      </c>
      <c r="H68" s="227">
        <v>67</v>
      </c>
    </row>
    <row r="69" spans="1:8" x14ac:dyDescent="0.3">
      <c r="A69" s="179">
        <v>2018</v>
      </c>
      <c r="B69" s="179" t="s">
        <v>3097</v>
      </c>
      <c r="C69" s="179" t="s">
        <v>3031</v>
      </c>
      <c r="D69" s="179" t="s">
        <v>135</v>
      </c>
      <c r="E69" s="179" t="s">
        <v>3036</v>
      </c>
      <c r="F69" s="182">
        <v>5858.75</v>
      </c>
      <c r="G69" s="179">
        <v>4687</v>
      </c>
      <c r="H69" s="227">
        <v>68</v>
      </c>
    </row>
    <row r="70" spans="1:8" x14ac:dyDescent="0.3">
      <c r="A70" s="179">
        <v>2018</v>
      </c>
      <c r="B70" s="179" t="s">
        <v>3097</v>
      </c>
      <c r="C70" s="179" t="s">
        <v>3048</v>
      </c>
      <c r="D70" s="179" t="s">
        <v>135</v>
      </c>
      <c r="E70" s="179" t="s">
        <v>3036</v>
      </c>
      <c r="F70" s="182">
        <v>1972.5</v>
      </c>
      <c r="G70" s="179">
        <v>1578</v>
      </c>
      <c r="H70" s="227">
        <v>69</v>
      </c>
    </row>
    <row r="71" spans="1:8" x14ac:dyDescent="0.3">
      <c r="A71" s="179">
        <v>2018</v>
      </c>
      <c r="B71" s="179" t="s">
        <v>3097</v>
      </c>
      <c r="C71" s="179" t="s">
        <v>3048</v>
      </c>
      <c r="D71" s="179" t="s">
        <v>135</v>
      </c>
      <c r="E71" s="179" t="s">
        <v>3036</v>
      </c>
      <c r="F71" s="182">
        <v>1972.5</v>
      </c>
      <c r="G71" s="179">
        <v>1578</v>
      </c>
      <c r="H71" s="227">
        <v>70</v>
      </c>
    </row>
    <row r="72" spans="1:8" x14ac:dyDescent="0.3">
      <c r="A72" s="179">
        <v>2018</v>
      </c>
      <c r="B72" s="179" t="s">
        <v>3097</v>
      </c>
      <c r="C72" s="179" t="s">
        <v>3031</v>
      </c>
      <c r="D72" s="179" t="s">
        <v>3042</v>
      </c>
      <c r="E72" s="179" t="s">
        <v>3043</v>
      </c>
      <c r="F72" s="182">
        <v>11190</v>
      </c>
      <c r="G72" s="179">
        <v>8952</v>
      </c>
      <c r="H72" s="227">
        <v>71</v>
      </c>
    </row>
    <row r="73" spans="1:8" x14ac:dyDescent="0.3">
      <c r="A73" s="179">
        <v>2018</v>
      </c>
      <c r="B73" s="179" t="s">
        <v>3097</v>
      </c>
      <c r="C73" s="179" t="s">
        <v>3031</v>
      </c>
      <c r="D73" s="179" t="s">
        <v>3042</v>
      </c>
      <c r="E73" s="179" t="s">
        <v>3043</v>
      </c>
      <c r="F73" s="182">
        <v>11190</v>
      </c>
      <c r="G73" s="179">
        <v>8952</v>
      </c>
      <c r="H73" s="227">
        <v>72</v>
      </c>
    </row>
    <row r="74" spans="1:8" x14ac:dyDescent="0.3">
      <c r="A74" s="179">
        <v>2018</v>
      </c>
      <c r="B74" s="179" t="s">
        <v>3097</v>
      </c>
      <c r="C74" s="179" t="s">
        <v>3048</v>
      </c>
      <c r="D74" s="179" t="s">
        <v>3042</v>
      </c>
      <c r="E74" s="179" t="s">
        <v>3043</v>
      </c>
      <c r="F74" s="182">
        <v>1972.5</v>
      </c>
      <c r="G74" s="179">
        <v>1578</v>
      </c>
      <c r="H74" s="227">
        <v>73</v>
      </c>
    </row>
    <row r="75" spans="1:8" x14ac:dyDescent="0.3">
      <c r="A75" s="179">
        <v>2018</v>
      </c>
      <c r="B75" s="179" t="s">
        <v>3097</v>
      </c>
      <c r="C75" s="179" t="s">
        <v>3048</v>
      </c>
      <c r="D75" s="179" t="s">
        <v>3042</v>
      </c>
      <c r="E75" s="179" t="s">
        <v>3043</v>
      </c>
      <c r="F75" s="182">
        <v>1972.5</v>
      </c>
      <c r="G75" s="179">
        <v>1578</v>
      </c>
      <c r="H75" s="227">
        <v>74</v>
      </c>
    </row>
    <row r="76" spans="1:8" x14ac:dyDescent="0.3">
      <c r="A76" s="179">
        <v>2018</v>
      </c>
      <c r="B76" s="179" t="s">
        <v>3097</v>
      </c>
      <c r="C76" s="179" t="s">
        <v>3039</v>
      </c>
      <c r="D76" s="179" t="s">
        <v>3042</v>
      </c>
      <c r="E76" s="179" t="s">
        <v>3043</v>
      </c>
      <c r="F76" s="182">
        <v>7327.5</v>
      </c>
      <c r="G76" s="179">
        <v>5862</v>
      </c>
      <c r="H76" s="227">
        <v>75</v>
      </c>
    </row>
    <row r="77" spans="1:8" x14ac:dyDescent="0.3">
      <c r="A77" s="179">
        <v>2018</v>
      </c>
      <c r="B77" s="179" t="s">
        <v>3097</v>
      </c>
      <c r="C77" s="179" t="s">
        <v>3039</v>
      </c>
      <c r="D77" s="179" t="s">
        <v>3042</v>
      </c>
      <c r="E77" s="179" t="s">
        <v>3043</v>
      </c>
      <c r="F77" s="182">
        <v>9268.75</v>
      </c>
      <c r="G77" s="179">
        <v>7415</v>
      </c>
      <c r="H77" s="227">
        <v>76</v>
      </c>
    </row>
    <row r="78" spans="1:8" x14ac:dyDescent="0.3">
      <c r="A78" s="179">
        <v>2018</v>
      </c>
      <c r="B78" s="179" t="s">
        <v>3097</v>
      </c>
      <c r="C78" s="179" t="s">
        <v>3039</v>
      </c>
      <c r="D78" s="179" t="s">
        <v>3042</v>
      </c>
      <c r="E78" s="179" t="s">
        <v>3043</v>
      </c>
      <c r="F78" s="182">
        <v>12182.5</v>
      </c>
      <c r="G78" s="179">
        <v>9746</v>
      </c>
      <c r="H78" s="227">
        <v>77</v>
      </c>
    </row>
    <row r="79" spans="1:8" x14ac:dyDescent="0.3">
      <c r="A79" s="179">
        <v>2018</v>
      </c>
      <c r="B79" s="179" t="s">
        <v>3097</v>
      </c>
      <c r="C79" s="179" t="s">
        <v>3039</v>
      </c>
      <c r="D79" s="179" t="s">
        <v>3042</v>
      </c>
      <c r="E79" s="179" t="s">
        <v>3043</v>
      </c>
      <c r="F79" s="182">
        <v>7327.5</v>
      </c>
      <c r="G79" s="179">
        <v>5862</v>
      </c>
      <c r="H79" s="227">
        <v>78</v>
      </c>
    </row>
    <row r="80" spans="1:8" x14ac:dyDescent="0.3">
      <c r="A80" s="179">
        <v>2018</v>
      </c>
      <c r="B80" s="179" t="s">
        <v>3097</v>
      </c>
      <c r="C80" s="179" t="s">
        <v>3039</v>
      </c>
      <c r="D80" s="179" t="s">
        <v>3042</v>
      </c>
      <c r="E80" s="179" t="s">
        <v>3043</v>
      </c>
      <c r="F80" s="182">
        <v>9268.75</v>
      </c>
      <c r="G80" s="179">
        <v>7415</v>
      </c>
      <c r="H80" s="227">
        <v>79</v>
      </c>
    </row>
    <row r="81" spans="1:8" x14ac:dyDescent="0.3">
      <c r="A81" s="179">
        <v>2018</v>
      </c>
      <c r="B81" s="179" t="s">
        <v>3097</v>
      </c>
      <c r="C81" s="179" t="s">
        <v>3039</v>
      </c>
      <c r="D81" s="179" t="s">
        <v>3042</v>
      </c>
      <c r="E81" s="179" t="s">
        <v>3043</v>
      </c>
      <c r="F81" s="182">
        <v>12182.5</v>
      </c>
      <c r="G81" s="179">
        <v>9746</v>
      </c>
      <c r="H81" s="227">
        <v>80</v>
      </c>
    </row>
    <row r="82" spans="1:8" x14ac:dyDescent="0.3">
      <c r="A82" s="179">
        <v>2018</v>
      </c>
      <c r="B82" s="179" t="s">
        <v>3097</v>
      </c>
      <c r="C82" s="179" t="s">
        <v>3031</v>
      </c>
      <c r="D82" s="179" t="s">
        <v>3049</v>
      </c>
      <c r="E82" s="179" t="s">
        <v>3050</v>
      </c>
      <c r="F82" s="182">
        <v>9865</v>
      </c>
      <c r="G82" s="179">
        <v>7892</v>
      </c>
      <c r="H82" s="227">
        <v>81</v>
      </c>
    </row>
    <row r="83" spans="1:8" x14ac:dyDescent="0.3">
      <c r="A83" s="179">
        <v>2018</v>
      </c>
      <c r="B83" s="179" t="s">
        <v>3097</v>
      </c>
      <c r="C83" s="179" t="s">
        <v>3031</v>
      </c>
      <c r="D83" s="179" t="s">
        <v>3049</v>
      </c>
      <c r="E83" s="179" t="s">
        <v>3050</v>
      </c>
      <c r="F83" s="182">
        <v>9982.5</v>
      </c>
      <c r="G83" s="179">
        <v>7986</v>
      </c>
      <c r="H83" s="227">
        <v>82</v>
      </c>
    </row>
    <row r="84" spans="1:8" x14ac:dyDescent="0.3">
      <c r="A84" s="179">
        <v>2018</v>
      </c>
      <c r="B84" s="179" t="s">
        <v>3097</v>
      </c>
      <c r="C84" s="179" t="s">
        <v>3031</v>
      </c>
      <c r="D84" s="179" t="s">
        <v>3049</v>
      </c>
      <c r="E84" s="179" t="s">
        <v>3050</v>
      </c>
      <c r="F84" s="182">
        <v>9865</v>
      </c>
      <c r="G84" s="179">
        <v>7892</v>
      </c>
      <c r="H84" s="227">
        <v>83</v>
      </c>
    </row>
    <row r="85" spans="1:8" x14ac:dyDescent="0.3">
      <c r="A85" s="179">
        <v>2018</v>
      </c>
      <c r="B85" s="179" t="s">
        <v>3097</v>
      </c>
      <c r="C85" s="179" t="s">
        <v>3031</v>
      </c>
      <c r="D85" s="179" t="s">
        <v>3049</v>
      </c>
      <c r="E85" s="179" t="s">
        <v>3050</v>
      </c>
      <c r="F85" s="182">
        <v>9982.5</v>
      </c>
      <c r="G85" s="179">
        <v>7986</v>
      </c>
      <c r="H85" s="227">
        <v>84</v>
      </c>
    </row>
    <row r="86" spans="1:8" x14ac:dyDescent="0.3">
      <c r="A86" s="179">
        <v>2018</v>
      </c>
      <c r="B86" s="179" t="s">
        <v>3097</v>
      </c>
      <c r="C86" s="179" t="s">
        <v>3027</v>
      </c>
      <c r="D86" s="179" t="s">
        <v>133</v>
      </c>
      <c r="E86" s="179" t="s">
        <v>3036</v>
      </c>
      <c r="F86" s="182">
        <v>1705</v>
      </c>
      <c r="G86" s="179">
        <v>1364</v>
      </c>
      <c r="H86" s="227">
        <v>85</v>
      </c>
    </row>
    <row r="87" spans="1:8" x14ac:dyDescent="0.3">
      <c r="A87" s="179">
        <v>2018</v>
      </c>
      <c r="B87" s="179" t="s">
        <v>3097</v>
      </c>
      <c r="C87" s="179" t="s">
        <v>3027</v>
      </c>
      <c r="D87" s="179" t="s">
        <v>133</v>
      </c>
      <c r="E87" s="179" t="s">
        <v>3036</v>
      </c>
      <c r="F87" s="182">
        <v>1705</v>
      </c>
      <c r="G87" s="179">
        <v>1364</v>
      </c>
      <c r="H87" s="227">
        <v>86</v>
      </c>
    </row>
    <row r="88" spans="1:8" x14ac:dyDescent="0.3">
      <c r="A88" s="179">
        <v>2018</v>
      </c>
      <c r="B88" s="179" t="s">
        <v>3097</v>
      </c>
      <c r="C88" s="179" t="s">
        <v>3031</v>
      </c>
      <c r="D88" s="179" t="s">
        <v>133</v>
      </c>
      <c r="E88" s="179" t="s">
        <v>3036</v>
      </c>
      <c r="F88" s="182">
        <v>5858.75</v>
      </c>
      <c r="G88" s="179">
        <v>4687</v>
      </c>
      <c r="H88" s="227">
        <v>87</v>
      </c>
    </row>
    <row r="89" spans="1:8" x14ac:dyDescent="0.3">
      <c r="A89" s="179">
        <v>2018</v>
      </c>
      <c r="B89" s="179" t="s">
        <v>3097</v>
      </c>
      <c r="C89" s="179" t="s">
        <v>3031</v>
      </c>
      <c r="D89" s="179" t="s">
        <v>133</v>
      </c>
      <c r="E89" s="179" t="s">
        <v>3036</v>
      </c>
      <c r="F89" s="182">
        <v>5858.75</v>
      </c>
      <c r="G89" s="179">
        <v>4687</v>
      </c>
      <c r="H89" s="227">
        <v>88</v>
      </c>
    </row>
    <row r="90" spans="1:8" x14ac:dyDescent="0.3">
      <c r="A90" s="179">
        <v>2018</v>
      </c>
      <c r="B90" s="179" t="s">
        <v>836</v>
      </c>
      <c r="C90" s="179" t="s">
        <v>3027</v>
      </c>
      <c r="D90" s="179" t="s">
        <v>134</v>
      </c>
      <c r="E90" s="179" t="s">
        <v>3028</v>
      </c>
      <c r="F90" s="182">
        <v>622.5</v>
      </c>
      <c r="G90" s="179">
        <v>498</v>
      </c>
      <c r="H90" s="227">
        <v>89</v>
      </c>
    </row>
    <row r="91" spans="1:8" x14ac:dyDescent="0.3">
      <c r="A91" s="179">
        <v>2018</v>
      </c>
      <c r="B91" s="179" t="s">
        <v>836</v>
      </c>
      <c r="C91" s="179" t="s">
        <v>3027</v>
      </c>
      <c r="D91" s="179" t="s">
        <v>134</v>
      </c>
      <c r="E91" s="179" t="s">
        <v>3028</v>
      </c>
      <c r="F91" s="182">
        <v>622.5</v>
      </c>
      <c r="G91" s="179">
        <v>498</v>
      </c>
      <c r="H91" s="227">
        <v>90</v>
      </c>
    </row>
    <row r="92" spans="1:8" x14ac:dyDescent="0.3">
      <c r="A92" s="179">
        <v>2018</v>
      </c>
      <c r="B92" s="179" t="s">
        <v>836</v>
      </c>
      <c r="C92" s="179" t="s">
        <v>3048</v>
      </c>
      <c r="D92" s="179" t="s">
        <v>134</v>
      </c>
      <c r="E92" s="179" t="s">
        <v>3028</v>
      </c>
      <c r="F92" s="182">
        <v>6118.75</v>
      </c>
      <c r="G92" s="179">
        <v>4895</v>
      </c>
      <c r="H92" s="227">
        <v>91</v>
      </c>
    </row>
    <row r="93" spans="1:8" x14ac:dyDescent="0.3">
      <c r="A93" s="179">
        <v>2018</v>
      </c>
      <c r="B93" s="179" t="s">
        <v>836</v>
      </c>
      <c r="C93" s="179" t="s">
        <v>3048</v>
      </c>
      <c r="D93" s="179" t="s">
        <v>134</v>
      </c>
      <c r="E93" s="179" t="s">
        <v>3028</v>
      </c>
      <c r="F93" s="182">
        <v>6118.75</v>
      </c>
      <c r="G93" s="179">
        <v>4895</v>
      </c>
      <c r="H93" s="227">
        <v>92</v>
      </c>
    </row>
    <row r="94" spans="1:8" x14ac:dyDescent="0.3">
      <c r="A94" s="179">
        <v>2018</v>
      </c>
      <c r="B94" s="179" t="s">
        <v>836</v>
      </c>
      <c r="C94" s="179" t="s">
        <v>3031</v>
      </c>
      <c r="D94" s="179" t="s">
        <v>135</v>
      </c>
      <c r="E94" s="179" t="s">
        <v>3036</v>
      </c>
      <c r="F94" s="182">
        <v>5733.75</v>
      </c>
      <c r="G94" s="179">
        <v>4587</v>
      </c>
      <c r="H94" s="227">
        <v>93</v>
      </c>
    </row>
    <row r="95" spans="1:8" x14ac:dyDescent="0.3">
      <c r="A95" s="179">
        <v>2018</v>
      </c>
      <c r="B95" s="179" t="s">
        <v>836</v>
      </c>
      <c r="C95" s="179" t="s">
        <v>3031</v>
      </c>
      <c r="D95" s="179" t="s">
        <v>135</v>
      </c>
      <c r="E95" s="179" t="s">
        <v>3036</v>
      </c>
      <c r="F95" s="182">
        <v>5733.75</v>
      </c>
      <c r="G95" s="179">
        <v>4587</v>
      </c>
      <c r="H95" s="227">
        <v>94</v>
      </c>
    </row>
    <row r="96" spans="1:8" x14ac:dyDescent="0.3">
      <c r="A96" s="179">
        <v>2018</v>
      </c>
      <c r="B96" s="179" t="s">
        <v>836</v>
      </c>
      <c r="C96" s="179" t="s">
        <v>3048</v>
      </c>
      <c r="D96" s="179" t="s">
        <v>135</v>
      </c>
      <c r="E96" s="179" t="s">
        <v>3036</v>
      </c>
      <c r="F96" s="182">
        <v>6120</v>
      </c>
      <c r="G96" s="179">
        <v>4896</v>
      </c>
      <c r="H96" s="227">
        <v>95</v>
      </c>
    </row>
    <row r="97" spans="1:8" x14ac:dyDescent="0.3">
      <c r="A97" s="179">
        <v>2018</v>
      </c>
      <c r="B97" s="179" t="s">
        <v>836</v>
      </c>
      <c r="C97" s="179" t="s">
        <v>3048</v>
      </c>
      <c r="D97" s="179" t="s">
        <v>135</v>
      </c>
      <c r="E97" s="179" t="s">
        <v>3036</v>
      </c>
      <c r="F97" s="182">
        <v>6120</v>
      </c>
      <c r="G97" s="179">
        <v>4896</v>
      </c>
      <c r="H97" s="227">
        <v>96</v>
      </c>
    </row>
    <row r="98" spans="1:8" x14ac:dyDescent="0.3">
      <c r="A98" s="179">
        <v>2018</v>
      </c>
      <c r="B98" s="179" t="s">
        <v>836</v>
      </c>
      <c r="C98" s="179" t="s">
        <v>3031</v>
      </c>
      <c r="D98" s="179" t="s">
        <v>3042</v>
      </c>
      <c r="E98" s="179" t="s">
        <v>3043</v>
      </c>
      <c r="F98" s="182">
        <v>4483.75</v>
      </c>
      <c r="G98" s="179">
        <v>3587</v>
      </c>
      <c r="H98" s="227">
        <v>97</v>
      </c>
    </row>
    <row r="99" spans="1:8" x14ac:dyDescent="0.3">
      <c r="A99" s="179">
        <v>2018</v>
      </c>
      <c r="B99" s="179" t="s">
        <v>836</v>
      </c>
      <c r="C99" s="179" t="s">
        <v>3031</v>
      </c>
      <c r="D99" s="179" t="s">
        <v>3042</v>
      </c>
      <c r="E99" s="179" t="s">
        <v>3043</v>
      </c>
      <c r="F99" s="182">
        <v>9865</v>
      </c>
      <c r="G99" s="179">
        <v>7892</v>
      </c>
      <c r="H99" s="227">
        <v>98</v>
      </c>
    </row>
    <row r="100" spans="1:8" x14ac:dyDescent="0.3">
      <c r="A100" s="179">
        <v>2018</v>
      </c>
      <c r="B100" s="179" t="s">
        <v>836</v>
      </c>
      <c r="C100" s="179" t="s">
        <v>3031</v>
      </c>
      <c r="D100" s="179" t="s">
        <v>3042</v>
      </c>
      <c r="E100" s="179" t="s">
        <v>3043</v>
      </c>
      <c r="F100" s="182">
        <v>4483.75</v>
      </c>
      <c r="G100" s="179">
        <v>3587</v>
      </c>
      <c r="H100" s="227">
        <v>99</v>
      </c>
    </row>
    <row r="101" spans="1:8" x14ac:dyDescent="0.3">
      <c r="A101" s="179">
        <v>2018</v>
      </c>
      <c r="B101" s="179" t="s">
        <v>836</v>
      </c>
      <c r="C101" s="179" t="s">
        <v>3031</v>
      </c>
      <c r="D101" s="179" t="s">
        <v>3042</v>
      </c>
      <c r="E101" s="179" t="s">
        <v>3043</v>
      </c>
      <c r="F101" s="182">
        <v>9865</v>
      </c>
      <c r="G101" s="179">
        <v>7892</v>
      </c>
      <c r="H101" s="227">
        <v>100</v>
      </c>
    </row>
    <row r="102" spans="1:8" x14ac:dyDescent="0.3">
      <c r="A102" s="179">
        <v>2018</v>
      </c>
      <c r="B102" s="179" t="s">
        <v>836</v>
      </c>
      <c r="C102" s="179" t="s">
        <v>3031</v>
      </c>
      <c r="D102" s="179" t="s">
        <v>3049</v>
      </c>
      <c r="E102" s="179" t="s">
        <v>3050</v>
      </c>
      <c r="F102" s="182">
        <v>5733.75</v>
      </c>
      <c r="G102" s="179">
        <v>4587</v>
      </c>
      <c r="H102" s="227">
        <v>101</v>
      </c>
    </row>
    <row r="103" spans="1:8" x14ac:dyDescent="0.3">
      <c r="A103" s="179">
        <v>2018</v>
      </c>
      <c r="B103" s="179" t="s">
        <v>836</v>
      </c>
      <c r="C103" s="179" t="s">
        <v>3031</v>
      </c>
      <c r="D103" s="179" t="s">
        <v>3049</v>
      </c>
      <c r="E103" s="179" t="s">
        <v>3050</v>
      </c>
      <c r="F103" s="182">
        <v>6098.75</v>
      </c>
      <c r="G103" s="179">
        <v>4879</v>
      </c>
      <c r="H103" s="227">
        <v>102</v>
      </c>
    </row>
    <row r="104" spans="1:8" x14ac:dyDescent="0.3">
      <c r="A104" s="179">
        <v>2018</v>
      </c>
      <c r="B104" s="179" t="s">
        <v>836</v>
      </c>
      <c r="C104" s="179" t="s">
        <v>3031</v>
      </c>
      <c r="D104" s="179" t="s">
        <v>3049</v>
      </c>
      <c r="E104" s="179" t="s">
        <v>3050</v>
      </c>
      <c r="F104" s="182">
        <v>5733.75</v>
      </c>
      <c r="G104" s="179">
        <v>4587</v>
      </c>
      <c r="H104" s="227">
        <v>103</v>
      </c>
    </row>
    <row r="105" spans="1:8" x14ac:dyDescent="0.3">
      <c r="A105" s="179">
        <v>2018</v>
      </c>
      <c r="B105" s="179" t="s">
        <v>836</v>
      </c>
      <c r="C105" s="179" t="s">
        <v>3031</v>
      </c>
      <c r="D105" s="179" t="s">
        <v>3049</v>
      </c>
      <c r="E105" s="179" t="s">
        <v>3050</v>
      </c>
      <c r="F105" s="182">
        <v>6098.75</v>
      </c>
      <c r="G105" s="179">
        <v>4879</v>
      </c>
      <c r="H105" s="227">
        <v>104</v>
      </c>
    </row>
    <row r="106" spans="1:8" x14ac:dyDescent="0.3">
      <c r="A106" s="179">
        <v>2018</v>
      </c>
      <c r="B106" s="179" t="s">
        <v>836</v>
      </c>
      <c r="C106" s="179" t="s">
        <v>3048</v>
      </c>
      <c r="D106" s="179" t="s">
        <v>3049</v>
      </c>
      <c r="E106" s="179" t="s">
        <v>3050</v>
      </c>
      <c r="F106" s="182">
        <v>6120</v>
      </c>
      <c r="G106" s="179">
        <v>4896</v>
      </c>
      <c r="H106" s="227">
        <v>105</v>
      </c>
    </row>
    <row r="107" spans="1:8" x14ac:dyDescent="0.3">
      <c r="A107" s="179">
        <v>2018</v>
      </c>
      <c r="B107" s="179" t="s">
        <v>836</v>
      </c>
      <c r="C107" s="179" t="s">
        <v>3048</v>
      </c>
      <c r="D107" s="179" t="s">
        <v>3049</v>
      </c>
      <c r="E107" s="179" t="s">
        <v>3050</v>
      </c>
      <c r="F107" s="182">
        <v>6120</v>
      </c>
      <c r="G107" s="179">
        <v>4896</v>
      </c>
      <c r="H107" s="227">
        <v>106</v>
      </c>
    </row>
    <row r="108" spans="1:8" x14ac:dyDescent="0.3">
      <c r="A108" s="179">
        <v>2018</v>
      </c>
      <c r="B108" s="179" t="s">
        <v>836</v>
      </c>
      <c r="C108" s="179" t="s">
        <v>3031</v>
      </c>
      <c r="D108" s="179" t="s">
        <v>133</v>
      </c>
      <c r="E108" s="179" t="s">
        <v>3036</v>
      </c>
      <c r="F108" s="182">
        <v>7905</v>
      </c>
      <c r="G108" s="179">
        <v>6324</v>
      </c>
      <c r="H108" s="227">
        <v>107</v>
      </c>
    </row>
    <row r="109" spans="1:8" x14ac:dyDescent="0.3">
      <c r="A109" s="179">
        <v>2018</v>
      </c>
      <c r="B109" s="179" t="s">
        <v>836</v>
      </c>
      <c r="C109" s="179" t="s">
        <v>3031</v>
      </c>
      <c r="D109" s="179" t="s">
        <v>133</v>
      </c>
      <c r="E109" s="179" t="s">
        <v>3036</v>
      </c>
      <c r="F109" s="182">
        <v>7905</v>
      </c>
      <c r="G109" s="179">
        <v>6324</v>
      </c>
      <c r="H109" s="227">
        <v>108</v>
      </c>
    </row>
    <row r="110" spans="1:8" x14ac:dyDescent="0.3">
      <c r="A110" s="179">
        <v>2018</v>
      </c>
      <c r="B110" s="179" t="s">
        <v>836</v>
      </c>
      <c r="C110" s="179" t="s">
        <v>3039</v>
      </c>
      <c r="D110" s="179" t="s">
        <v>133</v>
      </c>
      <c r="E110" s="179" t="s">
        <v>3036</v>
      </c>
      <c r="F110" s="182">
        <v>5733.75</v>
      </c>
      <c r="G110" s="179">
        <v>4587</v>
      </c>
      <c r="H110" s="227">
        <v>109</v>
      </c>
    </row>
    <row r="111" spans="1:8" x14ac:dyDescent="0.3">
      <c r="A111" s="179">
        <v>2018</v>
      </c>
      <c r="B111" s="179" t="s">
        <v>836</v>
      </c>
      <c r="C111" s="179" t="s">
        <v>3039</v>
      </c>
      <c r="D111" s="179" t="s">
        <v>133</v>
      </c>
      <c r="E111" s="179" t="s">
        <v>3036</v>
      </c>
      <c r="F111" s="182">
        <v>5733.75</v>
      </c>
      <c r="G111" s="179">
        <v>4587</v>
      </c>
      <c r="H111" s="227">
        <v>110</v>
      </c>
    </row>
    <row r="112" spans="1:8" x14ac:dyDescent="0.3">
      <c r="A112" s="179">
        <v>2018</v>
      </c>
      <c r="B112" s="179" t="s">
        <v>3150</v>
      </c>
      <c r="C112" s="179" t="s">
        <v>3031</v>
      </c>
      <c r="D112" s="179" t="s">
        <v>134</v>
      </c>
      <c r="E112" s="179" t="s">
        <v>3028</v>
      </c>
      <c r="F112" s="182">
        <v>7028.75</v>
      </c>
      <c r="G112" s="179">
        <v>5623</v>
      </c>
      <c r="H112" s="227">
        <v>111</v>
      </c>
    </row>
    <row r="113" spans="1:8" x14ac:dyDescent="0.3">
      <c r="A113" s="179">
        <v>2018</v>
      </c>
      <c r="B113" s="179" t="s">
        <v>3150</v>
      </c>
      <c r="C113" s="179" t="s">
        <v>3031</v>
      </c>
      <c r="D113" s="179" t="s">
        <v>134</v>
      </c>
      <c r="E113" s="179" t="s">
        <v>3028</v>
      </c>
      <c r="F113" s="182">
        <v>9160</v>
      </c>
      <c r="G113" s="179">
        <v>7328</v>
      </c>
      <c r="H113" s="227">
        <v>112</v>
      </c>
    </row>
    <row r="114" spans="1:8" x14ac:dyDescent="0.3">
      <c r="A114" s="179">
        <v>2018</v>
      </c>
      <c r="B114" s="179" t="s">
        <v>3150</v>
      </c>
      <c r="C114" s="179" t="s">
        <v>3031</v>
      </c>
      <c r="D114" s="179" t="s">
        <v>134</v>
      </c>
      <c r="E114" s="179" t="s">
        <v>3028</v>
      </c>
      <c r="F114" s="182">
        <v>7028.75</v>
      </c>
      <c r="G114" s="179">
        <v>5623</v>
      </c>
      <c r="H114" s="227">
        <v>113</v>
      </c>
    </row>
    <row r="115" spans="1:8" x14ac:dyDescent="0.3">
      <c r="A115" s="179">
        <v>2018</v>
      </c>
      <c r="B115" s="179" t="s">
        <v>3150</v>
      </c>
      <c r="C115" s="179" t="s">
        <v>3031</v>
      </c>
      <c r="D115" s="179" t="s">
        <v>134</v>
      </c>
      <c r="E115" s="179" t="s">
        <v>3028</v>
      </c>
      <c r="F115" s="182">
        <v>9160</v>
      </c>
      <c r="G115" s="179">
        <v>7328</v>
      </c>
      <c r="H115" s="227">
        <v>114</v>
      </c>
    </row>
    <row r="116" spans="1:8" x14ac:dyDescent="0.3">
      <c r="A116" s="179">
        <v>2018</v>
      </c>
      <c r="B116" s="179" t="s">
        <v>3150</v>
      </c>
      <c r="C116" s="179" t="s">
        <v>3027</v>
      </c>
      <c r="D116" s="179" t="s">
        <v>135</v>
      </c>
      <c r="E116" s="179" t="s">
        <v>3036</v>
      </c>
      <c r="F116" s="182">
        <v>3247.5</v>
      </c>
      <c r="G116" s="179">
        <v>2598</v>
      </c>
      <c r="H116" s="227">
        <v>115</v>
      </c>
    </row>
    <row r="117" spans="1:8" x14ac:dyDescent="0.3">
      <c r="A117" s="179">
        <v>2018</v>
      </c>
      <c r="B117" s="179" t="s">
        <v>3150</v>
      </c>
      <c r="C117" s="179" t="s">
        <v>3027</v>
      </c>
      <c r="D117" s="179" t="s">
        <v>135</v>
      </c>
      <c r="E117" s="179" t="s">
        <v>3036</v>
      </c>
      <c r="F117" s="182">
        <v>3247.5</v>
      </c>
      <c r="G117" s="179">
        <v>2598</v>
      </c>
      <c r="H117" s="227">
        <v>116</v>
      </c>
    </row>
    <row r="118" spans="1:8" x14ac:dyDescent="0.3">
      <c r="A118" s="179">
        <v>2018</v>
      </c>
      <c r="B118" s="179" t="s">
        <v>3150</v>
      </c>
      <c r="C118" s="179" t="s">
        <v>3031</v>
      </c>
      <c r="D118" s="179" t="s">
        <v>135</v>
      </c>
      <c r="E118" s="179" t="s">
        <v>3036</v>
      </c>
      <c r="F118" s="182">
        <v>7028.75</v>
      </c>
      <c r="G118" s="179">
        <v>5623</v>
      </c>
      <c r="H118" s="227">
        <v>117</v>
      </c>
    </row>
    <row r="119" spans="1:8" x14ac:dyDescent="0.3">
      <c r="A119" s="179">
        <v>2018</v>
      </c>
      <c r="B119" s="179" t="s">
        <v>3150</v>
      </c>
      <c r="C119" s="179" t="s">
        <v>3031</v>
      </c>
      <c r="D119" s="179" t="s">
        <v>135</v>
      </c>
      <c r="E119" s="179" t="s">
        <v>3036</v>
      </c>
      <c r="F119" s="182">
        <v>7028.75</v>
      </c>
      <c r="G119" s="179">
        <v>5623</v>
      </c>
      <c r="H119" s="227">
        <v>118</v>
      </c>
    </row>
    <row r="120" spans="1:8" x14ac:dyDescent="0.3">
      <c r="A120" s="179">
        <v>2018</v>
      </c>
      <c r="B120" s="179" t="s">
        <v>3150</v>
      </c>
      <c r="C120" s="179" t="s">
        <v>3027</v>
      </c>
      <c r="D120" s="179" t="s">
        <v>3042</v>
      </c>
      <c r="E120" s="179" t="s">
        <v>3043</v>
      </c>
      <c r="F120" s="182">
        <v>622.5</v>
      </c>
      <c r="G120" s="179">
        <v>498</v>
      </c>
      <c r="H120" s="227">
        <v>119</v>
      </c>
    </row>
    <row r="121" spans="1:8" x14ac:dyDescent="0.3">
      <c r="A121" s="179">
        <v>2018</v>
      </c>
      <c r="B121" s="179" t="s">
        <v>3150</v>
      </c>
      <c r="C121" s="179" t="s">
        <v>3027</v>
      </c>
      <c r="D121" s="179" t="s">
        <v>3042</v>
      </c>
      <c r="E121" s="179" t="s">
        <v>3043</v>
      </c>
      <c r="F121" s="182">
        <v>622.5</v>
      </c>
      <c r="G121" s="179">
        <v>498</v>
      </c>
      <c r="H121" s="227">
        <v>120</v>
      </c>
    </row>
    <row r="122" spans="1:8" x14ac:dyDescent="0.3">
      <c r="A122" s="179">
        <v>2018</v>
      </c>
      <c r="B122" s="179" t="s">
        <v>3150</v>
      </c>
      <c r="C122" s="179" t="s">
        <v>3039</v>
      </c>
      <c r="D122" s="179" t="s">
        <v>3042</v>
      </c>
      <c r="E122" s="179" t="s">
        <v>3043</v>
      </c>
      <c r="F122" s="182">
        <v>5733.75</v>
      </c>
      <c r="G122" s="179">
        <v>4587</v>
      </c>
      <c r="H122" s="227">
        <v>121</v>
      </c>
    </row>
    <row r="123" spans="1:8" x14ac:dyDescent="0.3">
      <c r="A123" s="179">
        <v>2018</v>
      </c>
      <c r="B123" s="179" t="s">
        <v>3150</v>
      </c>
      <c r="C123" s="179" t="s">
        <v>3039</v>
      </c>
      <c r="D123" s="179" t="s">
        <v>3042</v>
      </c>
      <c r="E123" s="179" t="s">
        <v>3043</v>
      </c>
      <c r="F123" s="182">
        <v>5733.75</v>
      </c>
      <c r="G123" s="179">
        <v>4587</v>
      </c>
      <c r="H123" s="227">
        <v>122</v>
      </c>
    </row>
    <row r="124" spans="1:8" x14ac:dyDescent="0.3">
      <c r="A124" s="179">
        <v>2018</v>
      </c>
      <c r="B124" s="179" t="s">
        <v>3150</v>
      </c>
      <c r="C124" s="179" t="s">
        <v>3027</v>
      </c>
      <c r="D124" s="179" t="s">
        <v>3049</v>
      </c>
      <c r="E124" s="179" t="s">
        <v>3050</v>
      </c>
      <c r="F124" s="182">
        <v>3247.5</v>
      </c>
      <c r="G124" s="179">
        <v>2598</v>
      </c>
      <c r="H124" s="227">
        <v>123</v>
      </c>
    </row>
    <row r="125" spans="1:8" x14ac:dyDescent="0.3">
      <c r="A125" s="179">
        <v>2018</v>
      </c>
      <c r="B125" s="179" t="s">
        <v>3150</v>
      </c>
      <c r="C125" s="179" t="s">
        <v>3027</v>
      </c>
      <c r="D125" s="179" t="s">
        <v>3049</v>
      </c>
      <c r="E125" s="179" t="s">
        <v>3050</v>
      </c>
      <c r="F125" s="182">
        <v>3247.5</v>
      </c>
      <c r="G125" s="179">
        <v>2598</v>
      </c>
      <c r="H125" s="227">
        <v>124</v>
      </c>
    </row>
    <row r="126" spans="1:8" x14ac:dyDescent="0.3">
      <c r="A126" s="179">
        <v>2018</v>
      </c>
      <c r="B126" s="179" t="s">
        <v>3150</v>
      </c>
      <c r="C126" s="179" t="s">
        <v>3048</v>
      </c>
      <c r="D126" s="179" t="s">
        <v>3049</v>
      </c>
      <c r="E126" s="179" t="s">
        <v>3050</v>
      </c>
      <c r="F126" s="182">
        <v>2570</v>
      </c>
      <c r="G126" s="179">
        <v>2056</v>
      </c>
      <c r="H126" s="227">
        <v>125</v>
      </c>
    </row>
    <row r="127" spans="1:8" x14ac:dyDescent="0.3">
      <c r="A127" s="179">
        <v>2018</v>
      </c>
      <c r="B127" s="179" t="s">
        <v>3150</v>
      </c>
      <c r="C127" s="179" t="s">
        <v>3048</v>
      </c>
      <c r="D127" s="179" t="s">
        <v>3049</v>
      </c>
      <c r="E127" s="179" t="s">
        <v>3050</v>
      </c>
      <c r="F127" s="182">
        <v>2570</v>
      </c>
      <c r="G127" s="179">
        <v>2056</v>
      </c>
      <c r="H127" s="227">
        <v>126</v>
      </c>
    </row>
    <row r="128" spans="1:8" x14ac:dyDescent="0.3">
      <c r="A128" s="179">
        <v>2018</v>
      </c>
      <c r="B128" s="179" t="s">
        <v>3150</v>
      </c>
      <c r="C128" s="179" t="s">
        <v>3031</v>
      </c>
      <c r="D128" s="179" t="s">
        <v>133</v>
      </c>
      <c r="E128" s="179" t="s">
        <v>3036</v>
      </c>
      <c r="F128" s="182">
        <v>11026.25</v>
      </c>
      <c r="G128" s="179">
        <v>8821</v>
      </c>
      <c r="H128" s="227">
        <v>127</v>
      </c>
    </row>
    <row r="129" spans="1:8" x14ac:dyDescent="0.3">
      <c r="A129" s="179">
        <v>2018</v>
      </c>
      <c r="B129" s="179" t="s">
        <v>3150</v>
      </c>
      <c r="C129" s="179" t="s">
        <v>3031</v>
      </c>
      <c r="D129" s="179" t="s">
        <v>133</v>
      </c>
      <c r="E129" s="179" t="s">
        <v>3036</v>
      </c>
      <c r="F129" s="182">
        <v>11026.25</v>
      </c>
      <c r="G129" s="179">
        <v>8821</v>
      </c>
      <c r="H129" s="227">
        <v>128</v>
      </c>
    </row>
    <row r="130" spans="1:8" x14ac:dyDescent="0.3">
      <c r="A130" s="179">
        <v>2018</v>
      </c>
      <c r="B130" s="179" t="s">
        <v>3150</v>
      </c>
      <c r="C130" s="179" t="s">
        <v>3039</v>
      </c>
      <c r="D130" s="179" t="s">
        <v>133</v>
      </c>
      <c r="E130" s="179" t="s">
        <v>3036</v>
      </c>
      <c r="F130" s="182">
        <v>10308.75</v>
      </c>
      <c r="G130" s="179">
        <v>8247</v>
      </c>
      <c r="H130" s="227">
        <v>129</v>
      </c>
    </row>
    <row r="131" spans="1:8" x14ac:dyDescent="0.3">
      <c r="A131" s="179">
        <v>2018</v>
      </c>
      <c r="B131" s="179" t="s">
        <v>3150</v>
      </c>
      <c r="C131" s="179" t="s">
        <v>3039</v>
      </c>
      <c r="D131" s="179" t="s">
        <v>133</v>
      </c>
      <c r="E131" s="179" t="s">
        <v>3036</v>
      </c>
      <c r="F131" s="182">
        <v>10308.75</v>
      </c>
      <c r="G131" s="179">
        <v>8247</v>
      </c>
      <c r="H131" s="227">
        <v>130</v>
      </c>
    </row>
    <row r="132" spans="1:8" x14ac:dyDescent="0.3">
      <c r="A132" s="179">
        <v>2018</v>
      </c>
      <c r="B132" s="179" t="s">
        <v>3171</v>
      </c>
      <c r="C132" s="179" t="s">
        <v>3027</v>
      </c>
      <c r="D132" s="179" t="s">
        <v>134</v>
      </c>
      <c r="E132" s="179" t="s">
        <v>3028</v>
      </c>
      <c r="F132" s="182">
        <v>7360</v>
      </c>
      <c r="G132" s="179">
        <v>5888</v>
      </c>
      <c r="H132" s="227">
        <v>131</v>
      </c>
    </row>
    <row r="133" spans="1:8" x14ac:dyDescent="0.3">
      <c r="A133" s="179">
        <v>2018</v>
      </c>
      <c r="B133" s="179" t="s">
        <v>3171</v>
      </c>
      <c r="C133" s="179" t="s">
        <v>3027</v>
      </c>
      <c r="D133" s="179" t="s">
        <v>134</v>
      </c>
      <c r="E133" s="179" t="s">
        <v>3028</v>
      </c>
      <c r="F133" s="182">
        <v>7360</v>
      </c>
      <c r="G133" s="179">
        <v>5888</v>
      </c>
      <c r="H133" s="227">
        <v>132</v>
      </c>
    </row>
    <row r="134" spans="1:8" x14ac:dyDescent="0.3">
      <c r="A134" s="179">
        <v>2018</v>
      </c>
      <c r="B134" s="179" t="s">
        <v>3171</v>
      </c>
      <c r="C134" s="179" t="s">
        <v>3031</v>
      </c>
      <c r="D134" s="179" t="s">
        <v>134</v>
      </c>
      <c r="E134" s="179" t="s">
        <v>3028</v>
      </c>
      <c r="F134" s="182">
        <v>11177.5</v>
      </c>
      <c r="G134" s="179">
        <v>8942</v>
      </c>
      <c r="H134" s="227">
        <v>133</v>
      </c>
    </row>
    <row r="135" spans="1:8" x14ac:dyDescent="0.3">
      <c r="A135" s="179">
        <v>2018</v>
      </c>
      <c r="B135" s="179" t="s">
        <v>3171</v>
      </c>
      <c r="C135" s="179" t="s">
        <v>3031</v>
      </c>
      <c r="D135" s="179" t="s">
        <v>134</v>
      </c>
      <c r="E135" s="179" t="s">
        <v>3028</v>
      </c>
      <c r="F135" s="182">
        <v>11177.5</v>
      </c>
      <c r="G135" s="179">
        <v>8942</v>
      </c>
      <c r="H135" s="227">
        <v>134</v>
      </c>
    </row>
    <row r="136" spans="1:8" x14ac:dyDescent="0.3">
      <c r="A136" s="179">
        <v>2018</v>
      </c>
      <c r="B136" s="179" t="s">
        <v>3171</v>
      </c>
      <c r="C136" s="179" t="s">
        <v>3048</v>
      </c>
      <c r="D136" s="179" t="s">
        <v>134</v>
      </c>
      <c r="E136" s="179" t="s">
        <v>3028</v>
      </c>
      <c r="F136" s="182">
        <v>3355</v>
      </c>
      <c r="G136" s="179">
        <v>2684</v>
      </c>
      <c r="H136" s="227">
        <v>135</v>
      </c>
    </row>
    <row r="137" spans="1:8" x14ac:dyDescent="0.3">
      <c r="A137" s="179">
        <v>2018</v>
      </c>
      <c r="B137" s="179" t="s">
        <v>3171</v>
      </c>
      <c r="C137" s="179" t="s">
        <v>3048</v>
      </c>
      <c r="D137" s="179" t="s">
        <v>134</v>
      </c>
      <c r="E137" s="179" t="s">
        <v>3028</v>
      </c>
      <c r="F137" s="182">
        <v>3355</v>
      </c>
      <c r="G137" s="179">
        <v>2684</v>
      </c>
      <c r="H137" s="227">
        <v>136</v>
      </c>
    </row>
    <row r="138" spans="1:8" x14ac:dyDescent="0.3">
      <c r="A138" s="179">
        <v>2018</v>
      </c>
      <c r="B138" s="179" t="s">
        <v>3171</v>
      </c>
      <c r="C138" s="179" t="s">
        <v>3027</v>
      </c>
      <c r="D138" s="179" t="s">
        <v>135</v>
      </c>
      <c r="E138" s="179" t="s">
        <v>3036</v>
      </c>
      <c r="F138" s="182">
        <v>7360</v>
      </c>
      <c r="G138" s="179">
        <v>5888</v>
      </c>
      <c r="H138" s="227">
        <v>137</v>
      </c>
    </row>
    <row r="139" spans="1:8" x14ac:dyDescent="0.3">
      <c r="A139" s="179">
        <v>2018</v>
      </c>
      <c r="B139" s="179" t="s">
        <v>3171</v>
      </c>
      <c r="C139" s="179" t="s">
        <v>3027</v>
      </c>
      <c r="D139" s="179" t="s">
        <v>135</v>
      </c>
      <c r="E139" s="179" t="s">
        <v>3036</v>
      </c>
      <c r="F139" s="182">
        <v>7360</v>
      </c>
      <c r="G139" s="179">
        <v>5888</v>
      </c>
      <c r="H139" s="227">
        <v>138</v>
      </c>
    </row>
    <row r="140" spans="1:8" x14ac:dyDescent="0.3">
      <c r="A140" s="179">
        <v>2018</v>
      </c>
      <c r="B140" s="179" t="s">
        <v>3171</v>
      </c>
      <c r="C140" s="179" t="s">
        <v>3039</v>
      </c>
      <c r="D140" s="179" t="s">
        <v>135</v>
      </c>
      <c r="E140" s="179" t="s">
        <v>3036</v>
      </c>
      <c r="F140" s="182">
        <v>2956.25</v>
      </c>
      <c r="G140" s="179">
        <v>2365</v>
      </c>
      <c r="H140" s="227">
        <v>139</v>
      </c>
    </row>
    <row r="141" spans="1:8" x14ac:dyDescent="0.3">
      <c r="A141" s="179">
        <v>2018</v>
      </c>
      <c r="B141" s="179" t="s">
        <v>3171</v>
      </c>
      <c r="C141" s="179" t="s">
        <v>3039</v>
      </c>
      <c r="D141" s="179" t="s">
        <v>135</v>
      </c>
      <c r="E141" s="179" t="s">
        <v>3036</v>
      </c>
      <c r="F141" s="182">
        <v>2956.25</v>
      </c>
      <c r="G141" s="179">
        <v>2365</v>
      </c>
      <c r="H141" s="227">
        <v>140</v>
      </c>
    </row>
    <row r="142" spans="1:8" x14ac:dyDescent="0.3">
      <c r="A142" s="179">
        <v>2018</v>
      </c>
      <c r="B142" s="179" t="s">
        <v>3171</v>
      </c>
      <c r="C142" s="179" t="s">
        <v>3031</v>
      </c>
      <c r="D142" s="179" t="s">
        <v>3042</v>
      </c>
      <c r="E142" s="179" t="s">
        <v>3043</v>
      </c>
      <c r="F142" s="182">
        <v>7905</v>
      </c>
      <c r="G142" s="179">
        <v>6324</v>
      </c>
      <c r="H142" s="227">
        <v>141</v>
      </c>
    </row>
    <row r="143" spans="1:8" x14ac:dyDescent="0.3">
      <c r="A143" s="179">
        <v>2018</v>
      </c>
      <c r="B143" s="179" t="s">
        <v>3171</v>
      </c>
      <c r="C143" s="179" t="s">
        <v>3031</v>
      </c>
      <c r="D143" s="179" t="s">
        <v>3042</v>
      </c>
      <c r="E143" s="179" t="s">
        <v>3043</v>
      </c>
      <c r="F143" s="182">
        <v>7905</v>
      </c>
      <c r="G143" s="179">
        <v>6324</v>
      </c>
      <c r="H143" s="227">
        <v>142</v>
      </c>
    </row>
    <row r="144" spans="1:8" x14ac:dyDescent="0.3">
      <c r="A144" s="179">
        <v>2018</v>
      </c>
      <c r="B144" s="179" t="s">
        <v>3171</v>
      </c>
      <c r="C144" s="179" t="s">
        <v>3048</v>
      </c>
      <c r="D144" s="179" t="s">
        <v>3042</v>
      </c>
      <c r="E144" s="179" t="s">
        <v>3043</v>
      </c>
      <c r="F144" s="182">
        <v>6118.75</v>
      </c>
      <c r="G144" s="179">
        <v>4895</v>
      </c>
      <c r="H144" s="227">
        <v>143</v>
      </c>
    </row>
    <row r="145" spans="1:8" x14ac:dyDescent="0.3">
      <c r="A145" s="179">
        <v>2018</v>
      </c>
      <c r="B145" s="179" t="s">
        <v>3171</v>
      </c>
      <c r="C145" s="179" t="s">
        <v>3048</v>
      </c>
      <c r="D145" s="179" t="s">
        <v>3042</v>
      </c>
      <c r="E145" s="179" t="s">
        <v>3043</v>
      </c>
      <c r="F145" s="182">
        <v>6118.75</v>
      </c>
      <c r="G145" s="179">
        <v>4895</v>
      </c>
      <c r="H145" s="227">
        <v>144</v>
      </c>
    </row>
    <row r="146" spans="1:8" x14ac:dyDescent="0.3">
      <c r="A146" s="179">
        <v>2018</v>
      </c>
      <c r="B146" s="179" t="s">
        <v>3171</v>
      </c>
      <c r="C146" s="179" t="s">
        <v>3031</v>
      </c>
      <c r="D146" s="179" t="s">
        <v>3049</v>
      </c>
      <c r="E146" s="179" t="s">
        <v>3050</v>
      </c>
      <c r="F146" s="182">
        <v>2698.75</v>
      </c>
      <c r="G146" s="179">
        <v>2159</v>
      </c>
      <c r="H146" s="227">
        <v>145</v>
      </c>
    </row>
    <row r="147" spans="1:8" x14ac:dyDescent="0.3">
      <c r="A147" s="179">
        <v>2018</v>
      </c>
      <c r="B147" s="179" t="s">
        <v>3171</v>
      </c>
      <c r="C147" s="179" t="s">
        <v>3031</v>
      </c>
      <c r="D147" s="179" t="s">
        <v>3049</v>
      </c>
      <c r="E147" s="179" t="s">
        <v>3050</v>
      </c>
      <c r="F147" s="182">
        <v>2698.75</v>
      </c>
      <c r="G147" s="179">
        <v>2159</v>
      </c>
      <c r="H147" s="227">
        <v>146</v>
      </c>
    </row>
    <row r="148" spans="1:8" x14ac:dyDescent="0.3">
      <c r="A148" s="179">
        <v>2018</v>
      </c>
      <c r="B148" s="179" t="s">
        <v>3171</v>
      </c>
      <c r="C148" s="179" t="s">
        <v>3039</v>
      </c>
      <c r="D148" s="179" t="s">
        <v>3049</v>
      </c>
      <c r="E148" s="179" t="s">
        <v>3050</v>
      </c>
      <c r="F148" s="182">
        <v>2956.25</v>
      </c>
      <c r="G148" s="179">
        <v>2365</v>
      </c>
      <c r="H148" s="227">
        <v>147</v>
      </c>
    </row>
    <row r="149" spans="1:8" x14ac:dyDescent="0.3">
      <c r="A149" s="179">
        <v>2018</v>
      </c>
      <c r="B149" s="179" t="s">
        <v>3171</v>
      </c>
      <c r="C149" s="179" t="s">
        <v>3039</v>
      </c>
      <c r="D149" s="179" t="s">
        <v>3049</v>
      </c>
      <c r="E149" s="179" t="s">
        <v>3050</v>
      </c>
      <c r="F149" s="182">
        <v>2956.25</v>
      </c>
      <c r="G149" s="179">
        <v>2365</v>
      </c>
      <c r="H149" s="227">
        <v>148</v>
      </c>
    </row>
    <row r="150" spans="1:8" x14ac:dyDescent="0.3">
      <c r="A150" s="179">
        <v>2019</v>
      </c>
      <c r="B150" s="179" t="s">
        <v>3026</v>
      </c>
      <c r="C150" s="179" t="s">
        <v>3027</v>
      </c>
      <c r="D150" s="179" t="s">
        <v>134</v>
      </c>
      <c r="E150" s="179" t="s">
        <v>3028</v>
      </c>
      <c r="F150" s="182">
        <v>8943</v>
      </c>
      <c r="G150" s="179">
        <v>5962</v>
      </c>
      <c r="H150" s="227">
        <v>149</v>
      </c>
    </row>
    <row r="151" spans="1:8" x14ac:dyDescent="0.3">
      <c r="A151" s="179">
        <v>2019</v>
      </c>
      <c r="B151" s="179" t="s">
        <v>3026</v>
      </c>
      <c r="C151" s="179" t="s">
        <v>3027</v>
      </c>
      <c r="D151" s="179" t="s">
        <v>134</v>
      </c>
      <c r="E151" s="179" t="s">
        <v>3028</v>
      </c>
      <c r="F151" s="182">
        <v>8943</v>
      </c>
      <c r="G151" s="179">
        <v>5962</v>
      </c>
      <c r="H151" s="227">
        <v>150</v>
      </c>
    </row>
    <row r="152" spans="1:8" x14ac:dyDescent="0.3">
      <c r="A152" s="179">
        <v>2019</v>
      </c>
      <c r="B152" s="179" t="s">
        <v>3026</v>
      </c>
      <c r="C152" s="179" t="s">
        <v>3031</v>
      </c>
      <c r="D152" s="179" t="s">
        <v>134</v>
      </c>
      <c r="E152" s="179" t="s">
        <v>3028</v>
      </c>
      <c r="F152" s="182">
        <v>2395.5</v>
      </c>
      <c r="G152" s="179">
        <v>1597</v>
      </c>
      <c r="H152" s="227">
        <v>151</v>
      </c>
    </row>
    <row r="153" spans="1:8" x14ac:dyDescent="0.3">
      <c r="A153" s="179">
        <v>2019</v>
      </c>
      <c r="B153" s="179" t="s">
        <v>3026</v>
      </c>
      <c r="C153" s="179" t="s">
        <v>3031</v>
      </c>
      <c r="D153" s="179" t="s">
        <v>134</v>
      </c>
      <c r="E153" s="179" t="s">
        <v>3028</v>
      </c>
      <c r="F153" s="182">
        <v>11761.5</v>
      </c>
      <c r="G153" s="179">
        <v>7841</v>
      </c>
      <c r="H153" s="227">
        <v>152</v>
      </c>
    </row>
    <row r="154" spans="1:8" x14ac:dyDescent="0.3">
      <c r="A154" s="179">
        <v>2019</v>
      </c>
      <c r="B154" s="179" t="s">
        <v>3026</v>
      </c>
      <c r="C154" s="179" t="s">
        <v>3031</v>
      </c>
      <c r="D154" s="179" t="s">
        <v>134</v>
      </c>
      <c r="E154" s="179" t="s">
        <v>3028</v>
      </c>
      <c r="F154" s="182">
        <v>2395.5</v>
      </c>
      <c r="G154" s="179">
        <v>1597</v>
      </c>
      <c r="H154" s="227">
        <v>153</v>
      </c>
    </row>
    <row r="155" spans="1:8" x14ac:dyDescent="0.3">
      <c r="A155" s="179">
        <v>2019</v>
      </c>
      <c r="B155" s="179" t="s">
        <v>3026</v>
      </c>
      <c r="C155" s="179" t="s">
        <v>3031</v>
      </c>
      <c r="D155" s="179" t="s">
        <v>134</v>
      </c>
      <c r="E155" s="179" t="s">
        <v>3028</v>
      </c>
      <c r="F155" s="182">
        <v>11761.5</v>
      </c>
      <c r="G155" s="179">
        <v>7841</v>
      </c>
      <c r="H155" s="227">
        <v>154</v>
      </c>
    </row>
    <row r="156" spans="1:8" x14ac:dyDescent="0.3">
      <c r="A156" s="179">
        <v>2019</v>
      </c>
      <c r="B156" s="179" t="s">
        <v>3026</v>
      </c>
      <c r="C156" s="179" t="s">
        <v>3027</v>
      </c>
      <c r="D156" s="179" t="s">
        <v>135</v>
      </c>
      <c r="E156" s="179" t="s">
        <v>3036</v>
      </c>
      <c r="F156" s="182">
        <v>14596.5</v>
      </c>
      <c r="G156" s="179">
        <v>9731</v>
      </c>
      <c r="H156" s="227">
        <v>155</v>
      </c>
    </row>
    <row r="157" spans="1:8" x14ac:dyDescent="0.3">
      <c r="A157" s="179">
        <v>2019</v>
      </c>
      <c r="B157" s="179" t="s">
        <v>3026</v>
      </c>
      <c r="C157" s="179" t="s">
        <v>3027</v>
      </c>
      <c r="D157" s="179" t="s">
        <v>135</v>
      </c>
      <c r="E157" s="179" t="s">
        <v>3036</v>
      </c>
      <c r="F157" s="182">
        <v>14596.5</v>
      </c>
      <c r="G157" s="179">
        <v>9731</v>
      </c>
      <c r="H157" s="227">
        <v>156</v>
      </c>
    </row>
    <row r="158" spans="1:8" x14ac:dyDescent="0.3">
      <c r="A158" s="179">
        <v>2019</v>
      </c>
      <c r="B158" s="179" t="s">
        <v>3026</v>
      </c>
      <c r="C158" s="179" t="s">
        <v>3039</v>
      </c>
      <c r="D158" s="179" t="s">
        <v>135</v>
      </c>
      <c r="E158" s="179" t="s">
        <v>3036</v>
      </c>
      <c r="F158" s="182">
        <v>8793</v>
      </c>
      <c r="G158" s="179">
        <v>5862</v>
      </c>
      <c r="H158" s="227">
        <v>157</v>
      </c>
    </row>
    <row r="159" spans="1:8" x14ac:dyDescent="0.3">
      <c r="A159" s="179">
        <v>2019</v>
      </c>
      <c r="B159" s="179" t="s">
        <v>3026</v>
      </c>
      <c r="C159" s="179" t="s">
        <v>3039</v>
      </c>
      <c r="D159" s="179" t="s">
        <v>135</v>
      </c>
      <c r="E159" s="179" t="s">
        <v>3036</v>
      </c>
      <c r="F159" s="182">
        <v>8793</v>
      </c>
      <c r="G159" s="179">
        <v>5862</v>
      </c>
      <c r="H159" s="227">
        <v>158</v>
      </c>
    </row>
    <row r="160" spans="1:8" x14ac:dyDescent="0.3">
      <c r="A160" s="179">
        <v>2019</v>
      </c>
      <c r="B160" s="179" t="s">
        <v>3026</v>
      </c>
      <c r="C160" s="179" t="s">
        <v>3031</v>
      </c>
      <c r="D160" s="179" t="s">
        <v>3042</v>
      </c>
      <c r="E160" s="179" t="s">
        <v>3043</v>
      </c>
      <c r="F160" s="182">
        <v>4666</v>
      </c>
      <c r="G160" s="179">
        <v>5623</v>
      </c>
      <c r="H160" s="227">
        <v>159</v>
      </c>
    </row>
    <row r="161" spans="1:8" x14ac:dyDescent="0.3">
      <c r="A161" s="179">
        <v>2019</v>
      </c>
      <c r="B161" s="179" t="s">
        <v>3026</v>
      </c>
      <c r="C161" s="179" t="s">
        <v>3031</v>
      </c>
      <c r="D161" s="179" t="s">
        <v>3042</v>
      </c>
      <c r="E161" s="179" t="s">
        <v>3043</v>
      </c>
      <c r="F161" s="182">
        <v>7318.5</v>
      </c>
      <c r="G161" s="179">
        <v>4879</v>
      </c>
      <c r="H161" s="227">
        <v>160</v>
      </c>
    </row>
    <row r="162" spans="1:8" x14ac:dyDescent="0.3">
      <c r="A162" s="179">
        <v>2019</v>
      </c>
      <c r="B162" s="179" t="s">
        <v>3026</v>
      </c>
      <c r="C162" s="179" t="s">
        <v>3031</v>
      </c>
      <c r="D162" s="179" t="s">
        <v>3042</v>
      </c>
      <c r="E162" s="179" t="s">
        <v>3043</v>
      </c>
      <c r="F162" s="182">
        <v>4666</v>
      </c>
      <c r="G162" s="179">
        <v>5623</v>
      </c>
      <c r="H162" s="227">
        <v>161</v>
      </c>
    </row>
    <row r="163" spans="1:8" x14ac:dyDescent="0.3">
      <c r="A163" s="179">
        <v>2019</v>
      </c>
      <c r="B163" s="179" t="s">
        <v>3026</v>
      </c>
      <c r="C163" s="179" t="s">
        <v>3031</v>
      </c>
      <c r="D163" s="179" t="s">
        <v>3042</v>
      </c>
      <c r="E163" s="179" t="s">
        <v>3043</v>
      </c>
      <c r="F163" s="182">
        <v>7318.5</v>
      </c>
      <c r="G163" s="179">
        <v>4879</v>
      </c>
      <c r="H163" s="227">
        <v>162</v>
      </c>
    </row>
    <row r="164" spans="1:8" x14ac:dyDescent="0.3">
      <c r="A164" s="179">
        <v>2019</v>
      </c>
      <c r="B164" s="179" t="s">
        <v>3026</v>
      </c>
      <c r="C164" s="179" t="s">
        <v>3048</v>
      </c>
      <c r="D164" s="179" t="s">
        <v>3049</v>
      </c>
      <c r="E164" s="179" t="s">
        <v>3050</v>
      </c>
      <c r="F164" s="182">
        <v>3553.5</v>
      </c>
      <c r="G164" s="179">
        <v>2369</v>
      </c>
      <c r="H164" s="227">
        <v>163</v>
      </c>
    </row>
    <row r="165" spans="1:8" x14ac:dyDescent="0.3">
      <c r="A165" s="179">
        <v>2019</v>
      </c>
      <c r="B165" s="179" t="s">
        <v>3026</v>
      </c>
      <c r="C165" s="179" t="s">
        <v>3048</v>
      </c>
      <c r="D165" s="179" t="s">
        <v>3049</v>
      </c>
      <c r="E165" s="179" t="s">
        <v>3050</v>
      </c>
      <c r="F165" s="182">
        <v>3553.5</v>
      </c>
      <c r="G165" s="179">
        <v>2369</v>
      </c>
      <c r="H165" s="227">
        <v>164</v>
      </c>
    </row>
    <row r="166" spans="1:8" x14ac:dyDescent="0.3">
      <c r="A166" s="179">
        <v>2019</v>
      </c>
      <c r="B166" s="179" t="s">
        <v>3026</v>
      </c>
      <c r="C166" s="179" t="s">
        <v>3027</v>
      </c>
      <c r="D166" s="179" t="s">
        <v>133</v>
      </c>
      <c r="E166" s="179" t="s">
        <v>3036</v>
      </c>
      <c r="F166" s="182">
        <v>14596.5</v>
      </c>
      <c r="G166" s="179">
        <v>9731</v>
      </c>
      <c r="H166" s="227">
        <v>165</v>
      </c>
    </row>
    <row r="167" spans="1:8" x14ac:dyDescent="0.3">
      <c r="A167" s="179">
        <v>2019</v>
      </c>
      <c r="B167" s="179" t="s">
        <v>3026</v>
      </c>
      <c r="C167" s="179" t="s">
        <v>3027</v>
      </c>
      <c r="D167" s="179" t="s">
        <v>133</v>
      </c>
      <c r="E167" s="179" t="s">
        <v>3036</v>
      </c>
      <c r="F167" s="182">
        <v>14596.5</v>
      </c>
      <c r="G167" s="179">
        <v>9731</v>
      </c>
      <c r="H167" s="227">
        <v>166</v>
      </c>
    </row>
    <row r="168" spans="1:8" x14ac:dyDescent="0.3">
      <c r="A168" s="179">
        <v>2019</v>
      </c>
      <c r="B168" s="179" t="s">
        <v>3026</v>
      </c>
      <c r="C168" s="179" t="s">
        <v>3039</v>
      </c>
      <c r="D168" s="179" t="s">
        <v>133</v>
      </c>
      <c r="E168" s="179" t="s">
        <v>3036</v>
      </c>
      <c r="F168" s="182">
        <v>8793</v>
      </c>
      <c r="G168" s="179">
        <v>5862</v>
      </c>
      <c r="H168" s="227">
        <v>167</v>
      </c>
    </row>
    <row r="169" spans="1:8" x14ac:dyDescent="0.3">
      <c r="A169" s="179">
        <v>2019</v>
      </c>
      <c r="B169" s="179" t="s">
        <v>3026</v>
      </c>
      <c r="C169" s="179" t="s">
        <v>3039</v>
      </c>
      <c r="D169" s="179" t="s">
        <v>133</v>
      </c>
      <c r="E169" s="179" t="s">
        <v>3036</v>
      </c>
      <c r="F169" s="182">
        <v>8793</v>
      </c>
      <c r="G169" s="179">
        <v>5862</v>
      </c>
      <c r="H169" s="227">
        <v>168</v>
      </c>
    </row>
    <row r="170" spans="1:8" x14ac:dyDescent="0.3">
      <c r="A170" s="179">
        <v>2019</v>
      </c>
      <c r="B170" s="179" t="s">
        <v>3057</v>
      </c>
      <c r="C170" s="179" t="s">
        <v>3031</v>
      </c>
      <c r="D170" s="179" t="s">
        <v>134</v>
      </c>
      <c r="E170" s="179" t="s">
        <v>3028</v>
      </c>
      <c r="F170" s="182">
        <v>4887</v>
      </c>
      <c r="G170" s="179">
        <v>3258</v>
      </c>
      <c r="H170" s="227">
        <v>169</v>
      </c>
    </row>
    <row r="171" spans="1:8" x14ac:dyDescent="0.3">
      <c r="A171" s="179">
        <v>2019</v>
      </c>
      <c r="B171" s="179" t="s">
        <v>3057</v>
      </c>
      <c r="C171" s="179" t="s">
        <v>3031</v>
      </c>
      <c r="D171" s="179" t="s">
        <v>134</v>
      </c>
      <c r="E171" s="179" t="s">
        <v>3028</v>
      </c>
      <c r="F171" s="182">
        <v>4887</v>
      </c>
      <c r="G171" s="179">
        <v>3258</v>
      </c>
      <c r="H171" s="227">
        <v>170</v>
      </c>
    </row>
    <row r="172" spans="1:8" x14ac:dyDescent="0.3">
      <c r="A172" s="179">
        <v>2019</v>
      </c>
      <c r="B172" s="179" t="s">
        <v>3057</v>
      </c>
      <c r="C172" s="179" t="s">
        <v>3031</v>
      </c>
      <c r="D172" s="179" t="s">
        <v>135</v>
      </c>
      <c r="E172" s="179" t="s">
        <v>3036</v>
      </c>
      <c r="F172" s="182">
        <v>13428</v>
      </c>
      <c r="G172" s="179">
        <v>8952</v>
      </c>
      <c r="H172" s="227">
        <v>171</v>
      </c>
    </row>
    <row r="173" spans="1:8" x14ac:dyDescent="0.3">
      <c r="A173" s="179">
        <v>2019</v>
      </c>
      <c r="B173" s="179" t="s">
        <v>3057</v>
      </c>
      <c r="C173" s="179" t="s">
        <v>3031</v>
      </c>
      <c r="D173" s="179" t="s">
        <v>135</v>
      </c>
      <c r="E173" s="179" t="s">
        <v>3036</v>
      </c>
      <c r="F173" s="182">
        <v>13428</v>
      </c>
      <c r="G173" s="179">
        <v>8952</v>
      </c>
      <c r="H173" s="227">
        <v>172</v>
      </c>
    </row>
    <row r="174" spans="1:8" x14ac:dyDescent="0.3">
      <c r="A174" s="179">
        <v>2019</v>
      </c>
      <c r="B174" s="179" t="s">
        <v>3057</v>
      </c>
      <c r="C174" s="179" t="s">
        <v>3039</v>
      </c>
      <c r="D174" s="179" t="s">
        <v>135</v>
      </c>
      <c r="E174" s="179" t="s">
        <v>3036</v>
      </c>
      <c r="F174" s="182">
        <v>11122.5</v>
      </c>
      <c r="G174" s="179">
        <v>7415</v>
      </c>
      <c r="H174" s="227">
        <v>173</v>
      </c>
    </row>
    <row r="175" spans="1:8" x14ac:dyDescent="0.3">
      <c r="A175" s="179">
        <v>2019</v>
      </c>
      <c r="B175" s="179" t="s">
        <v>3057</v>
      </c>
      <c r="C175" s="179" t="s">
        <v>3039</v>
      </c>
      <c r="D175" s="179" t="s">
        <v>135</v>
      </c>
      <c r="E175" s="179" t="s">
        <v>3036</v>
      </c>
      <c r="F175" s="182">
        <v>11122.5</v>
      </c>
      <c r="G175" s="179">
        <v>7415</v>
      </c>
      <c r="H175" s="227">
        <v>174</v>
      </c>
    </row>
    <row r="176" spans="1:8" x14ac:dyDescent="0.3">
      <c r="A176" s="179">
        <v>2019</v>
      </c>
      <c r="B176" s="179" t="s">
        <v>3057</v>
      </c>
      <c r="C176" s="179" t="s">
        <v>3027</v>
      </c>
      <c r="D176" s="179" t="s">
        <v>3042</v>
      </c>
      <c r="E176" s="179" t="s">
        <v>3043</v>
      </c>
      <c r="F176" s="182">
        <v>3897</v>
      </c>
      <c r="G176" s="179">
        <v>2598</v>
      </c>
      <c r="H176" s="227">
        <v>175</v>
      </c>
    </row>
    <row r="177" spans="1:8" x14ac:dyDescent="0.3">
      <c r="A177" s="179">
        <v>2019</v>
      </c>
      <c r="B177" s="179" t="s">
        <v>3057</v>
      </c>
      <c r="C177" s="179" t="s">
        <v>3027</v>
      </c>
      <c r="D177" s="179" t="s">
        <v>3042</v>
      </c>
      <c r="E177" s="179" t="s">
        <v>3043</v>
      </c>
      <c r="F177" s="182">
        <v>8832</v>
      </c>
      <c r="G177" s="179">
        <v>5888</v>
      </c>
      <c r="H177" s="227">
        <v>176</v>
      </c>
    </row>
    <row r="178" spans="1:8" x14ac:dyDescent="0.3">
      <c r="A178" s="179">
        <v>2019</v>
      </c>
      <c r="B178" s="179" t="s">
        <v>3057</v>
      </c>
      <c r="C178" s="179" t="s">
        <v>3027</v>
      </c>
      <c r="D178" s="179" t="s">
        <v>3042</v>
      </c>
      <c r="E178" s="179" t="s">
        <v>3043</v>
      </c>
      <c r="F178" s="182">
        <v>3897</v>
      </c>
      <c r="G178" s="179">
        <v>2598</v>
      </c>
      <c r="H178" s="227">
        <v>177</v>
      </c>
    </row>
    <row r="179" spans="1:8" x14ac:dyDescent="0.3">
      <c r="A179" s="179">
        <v>2019</v>
      </c>
      <c r="B179" s="179" t="s">
        <v>3057</v>
      </c>
      <c r="C179" s="179" t="s">
        <v>3027</v>
      </c>
      <c r="D179" s="179" t="s">
        <v>3042</v>
      </c>
      <c r="E179" s="179" t="s">
        <v>3043</v>
      </c>
      <c r="F179" s="182">
        <v>8832</v>
      </c>
      <c r="G179" s="179">
        <v>5888</v>
      </c>
      <c r="H179" s="227">
        <v>178</v>
      </c>
    </row>
    <row r="180" spans="1:8" x14ac:dyDescent="0.3">
      <c r="A180" s="179">
        <v>2019</v>
      </c>
      <c r="B180" s="179" t="s">
        <v>3057</v>
      </c>
      <c r="C180" s="179" t="s">
        <v>3027</v>
      </c>
      <c r="D180" s="179" t="s">
        <v>3049</v>
      </c>
      <c r="E180" s="179" t="s">
        <v>3050</v>
      </c>
      <c r="F180" s="182">
        <v>14647.5</v>
      </c>
      <c r="G180" s="179">
        <v>9765</v>
      </c>
      <c r="H180" s="227">
        <v>179</v>
      </c>
    </row>
    <row r="181" spans="1:8" x14ac:dyDescent="0.3">
      <c r="A181" s="179">
        <v>2019</v>
      </c>
      <c r="B181" s="179" t="s">
        <v>3057</v>
      </c>
      <c r="C181" s="179" t="s">
        <v>3027</v>
      </c>
      <c r="D181" s="179" t="s">
        <v>3049</v>
      </c>
      <c r="E181" s="179" t="s">
        <v>3050</v>
      </c>
      <c r="F181" s="182">
        <v>14647.5</v>
      </c>
      <c r="G181" s="179">
        <v>9765</v>
      </c>
      <c r="H181" s="227">
        <v>180</v>
      </c>
    </row>
    <row r="182" spans="1:8" x14ac:dyDescent="0.3">
      <c r="A182" s="179">
        <v>2019</v>
      </c>
      <c r="B182" s="179" t="s">
        <v>3057</v>
      </c>
      <c r="C182" s="179" t="s">
        <v>3039</v>
      </c>
      <c r="D182" s="179" t="s">
        <v>3049</v>
      </c>
      <c r="E182" s="179" t="s">
        <v>3050</v>
      </c>
      <c r="F182" s="182">
        <v>11122.5</v>
      </c>
      <c r="G182" s="179">
        <v>7415</v>
      </c>
      <c r="H182" s="227">
        <v>181</v>
      </c>
    </row>
    <row r="183" spans="1:8" x14ac:dyDescent="0.3">
      <c r="A183" s="179">
        <v>2019</v>
      </c>
      <c r="B183" s="179" t="s">
        <v>3057</v>
      </c>
      <c r="C183" s="179" t="s">
        <v>3039</v>
      </c>
      <c r="D183" s="179" t="s">
        <v>3049</v>
      </c>
      <c r="E183" s="179" t="s">
        <v>3050</v>
      </c>
      <c r="F183" s="182">
        <v>11122.5</v>
      </c>
      <c r="G183" s="179">
        <v>7415</v>
      </c>
      <c r="H183" s="227">
        <v>182</v>
      </c>
    </row>
    <row r="184" spans="1:8" x14ac:dyDescent="0.3">
      <c r="A184" s="179">
        <v>2019</v>
      </c>
      <c r="B184" s="179" t="s">
        <v>3057</v>
      </c>
      <c r="C184" s="179" t="s">
        <v>3031</v>
      </c>
      <c r="D184" s="179" t="s">
        <v>133</v>
      </c>
      <c r="E184" s="179" t="s">
        <v>3036</v>
      </c>
      <c r="F184" s="182">
        <v>13428</v>
      </c>
      <c r="G184" s="179">
        <v>8952</v>
      </c>
      <c r="H184" s="227">
        <v>183</v>
      </c>
    </row>
    <row r="185" spans="1:8" x14ac:dyDescent="0.3">
      <c r="A185" s="179">
        <v>2019</v>
      </c>
      <c r="B185" s="179" t="s">
        <v>3057</v>
      </c>
      <c r="C185" s="179" t="s">
        <v>3031</v>
      </c>
      <c r="D185" s="179" t="s">
        <v>133</v>
      </c>
      <c r="E185" s="179" t="s">
        <v>3036</v>
      </c>
      <c r="F185" s="182">
        <v>13428</v>
      </c>
      <c r="G185" s="179">
        <v>8952</v>
      </c>
      <c r="H185" s="227">
        <v>184</v>
      </c>
    </row>
    <row r="186" spans="1:8" x14ac:dyDescent="0.3">
      <c r="A186" s="179">
        <v>2019</v>
      </c>
      <c r="B186" s="179" t="s">
        <v>3057</v>
      </c>
      <c r="C186" s="179" t="s">
        <v>3048</v>
      </c>
      <c r="D186" s="179" t="s">
        <v>133</v>
      </c>
      <c r="E186" s="179" t="s">
        <v>3036</v>
      </c>
      <c r="F186" s="182">
        <v>7480.5</v>
      </c>
      <c r="G186" s="179">
        <v>4987</v>
      </c>
      <c r="H186" s="227">
        <v>185</v>
      </c>
    </row>
    <row r="187" spans="1:8" x14ac:dyDescent="0.3">
      <c r="A187" s="179">
        <v>2019</v>
      </c>
      <c r="B187" s="179" t="s">
        <v>3057</v>
      </c>
      <c r="C187" s="179" t="s">
        <v>3048</v>
      </c>
      <c r="D187" s="179" t="s">
        <v>133</v>
      </c>
      <c r="E187" s="179" t="s">
        <v>3036</v>
      </c>
      <c r="F187" s="182">
        <v>7480.5</v>
      </c>
      <c r="G187" s="179">
        <v>4987</v>
      </c>
      <c r="H187" s="227">
        <v>186</v>
      </c>
    </row>
    <row r="188" spans="1:8" x14ac:dyDescent="0.3">
      <c r="A188" s="179">
        <v>2019</v>
      </c>
      <c r="B188" s="179" t="s">
        <v>3076</v>
      </c>
      <c r="C188" s="179" t="s">
        <v>3031</v>
      </c>
      <c r="D188" s="179" t="s">
        <v>134</v>
      </c>
      <c r="E188" s="179" t="s">
        <v>3028</v>
      </c>
      <c r="F188" s="182">
        <v>867</v>
      </c>
      <c r="G188" s="179">
        <v>578</v>
      </c>
      <c r="H188" s="227">
        <v>187</v>
      </c>
    </row>
    <row r="189" spans="1:8" x14ac:dyDescent="0.3">
      <c r="A189" s="179">
        <v>2019</v>
      </c>
      <c r="B189" s="179" t="s">
        <v>3076</v>
      </c>
      <c r="C189" s="179" t="s">
        <v>3031</v>
      </c>
      <c r="D189" s="179" t="s">
        <v>134</v>
      </c>
      <c r="E189" s="179" t="s">
        <v>3028</v>
      </c>
      <c r="F189" s="182">
        <v>867</v>
      </c>
      <c r="G189" s="179">
        <v>578</v>
      </c>
      <c r="H189" s="227">
        <v>188</v>
      </c>
    </row>
    <row r="190" spans="1:8" x14ac:dyDescent="0.3">
      <c r="A190" s="179">
        <v>2019</v>
      </c>
      <c r="B190" s="179" t="s">
        <v>3076</v>
      </c>
      <c r="C190" s="179" t="s">
        <v>3039</v>
      </c>
      <c r="D190" s="179" t="s">
        <v>134</v>
      </c>
      <c r="E190" s="179" t="s">
        <v>3028</v>
      </c>
      <c r="F190" s="182">
        <v>14619</v>
      </c>
      <c r="G190" s="179">
        <v>9746</v>
      </c>
      <c r="H190" s="227">
        <v>189</v>
      </c>
    </row>
    <row r="191" spans="1:8" x14ac:dyDescent="0.3">
      <c r="A191" s="179">
        <v>2019</v>
      </c>
      <c r="B191" s="179" t="s">
        <v>3076</v>
      </c>
      <c r="C191" s="179" t="s">
        <v>3039</v>
      </c>
      <c r="D191" s="179" t="s">
        <v>134</v>
      </c>
      <c r="E191" s="179" t="s">
        <v>3028</v>
      </c>
      <c r="F191" s="182">
        <v>14619</v>
      </c>
      <c r="G191" s="179">
        <v>9746</v>
      </c>
      <c r="H191" s="227">
        <v>190</v>
      </c>
    </row>
    <row r="192" spans="1:8" x14ac:dyDescent="0.3">
      <c r="A192" s="179">
        <v>2019</v>
      </c>
      <c r="B192" s="179" t="s">
        <v>3076</v>
      </c>
      <c r="C192" s="179" t="s">
        <v>3031</v>
      </c>
      <c r="D192" s="179" t="s">
        <v>135</v>
      </c>
      <c r="E192" s="179" t="s">
        <v>3036</v>
      </c>
      <c r="F192" s="182">
        <v>5380.5</v>
      </c>
      <c r="G192" s="179">
        <v>3587</v>
      </c>
      <c r="H192" s="227">
        <v>191</v>
      </c>
    </row>
    <row r="193" spans="1:8" x14ac:dyDescent="0.3">
      <c r="A193" s="179">
        <v>2019</v>
      </c>
      <c r="B193" s="179" t="s">
        <v>3076</v>
      </c>
      <c r="C193" s="179" t="s">
        <v>3031</v>
      </c>
      <c r="D193" s="179" t="s">
        <v>135</v>
      </c>
      <c r="E193" s="179" t="s">
        <v>3036</v>
      </c>
      <c r="F193" s="182">
        <v>5380.5</v>
      </c>
      <c r="G193" s="179">
        <v>3587</v>
      </c>
      <c r="H193" s="227">
        <v>192</v>
      </c>
    </row>
    <row r="194" spans="1:8" x14ac:dyDescent="0.3">
      <c r="A194" s="179">
        <v>2019</v>
      </c>
      <c r="B194" s="179" t="s">
        <v>3076</v>
      </c>
      <c r="C194" s="179" t="s">
        <v>3039</v>
      </c>
      <c r="D194" s="179" t="s">
        <v>135</v>
      </c>
      <c r="E194" s="179" t="s">
        <v>3036</v>
      </c>
      <c r="F194" s="182">
        <v>14619</v>
      </c>
      <c r="G194" s="179">
        <v>9746</v>
      </c>
      <c r="H194" s="227">
        <v>193</v>
      </c>
    </row>
    <row r="195" spans="1:8" x14ac:dyDescent="0.3">
      <c r="A195" s="179">
        <v>2019</v>
      </c>
      <c r="B195" s="179" t="s">
        <v>3076</v>
      </c>
      <c r="C195" s="179" t="s">
        <v>3039</v>
      </c>
      <c r="D195" s="179" t="s">
        <v>135</v>
      </c>
      <c r="E195" s="179" t="s">
        <v>3036</v>
      </c>
      <c r="F195" s="182">
        <v>14619</v>
      </c>
      <c r="G195" s="179">
        <v>9746</v>
      </c>
      <c r="H195" s="227">
        <v>194</v>
      </c>
    </row>
    <row r="196" spans="1:8" x14ac:dyDescent="0.3">
      <c r="A196" s="179">
        <v>2019</v>
      </c>
      <c r="B196" s="179" t="s">
        <v>3076</v>
      </c>
      <c r="C196" s="179" t="s">
        <v>3027</v>
      </c>
      <c r="D196" s="179" t="s">
        <v>3042</v>
      </c>
      <c r="E196" s="179" t="s">
        <v>3043</v>
      </c>
      <c r="F196" s="182">
        <v>14596.5</v>
      </c>
      <c r="G196" s="179">
        <v>9731</v>
      </c>
      <c r="H196" s="227">
        <v>195</v>
      </c>
    </row>
    <row r="197" spans="1:8" x14ac:dyDescent="0.3">
      <c r="A197" s="179">
        <v>2019</v>
      </c>
      <c r="B197" s="179" t="s">
        <v>3076</v>
      </c>
      <c r="C197" s="179" t="s">
        <v>3027</v>
      </c>
      <c r="D197" s="179" t="s">
        <v>3042</v>
      </c>
      <c r="E197" s="179" t="s">
        <v>3043</v>
      </c>
      <c r="F197" s="182">
        <v>14596.5</v>
      </c>
      <c r="G197" s="179">
        <v>9731</v>
      </c>
      <c r="H197" s="227">
        <v>196</v>
      </c>
    </row>
    <row r="198" spans="1:8" x14ac:dyDescent="0.3">
      <c r="A198" s="179">
        <v>2019</v>
      </c>
      <c r="B198" s="179" t="s">
        <v>3076</v>
      </c>
      <c r="C198" s="179" t="s">
        <v>3039</v>
      </c>
      <c r="D198" s="179" t="s">
        <v>3042</v>
      </c>
      <c r="E198" s="179" t="s">
        <v>3043</v>
      </c>
      <c r="F198" s="182">
        <v>3547.5</v>
      </c>
      <c r="G198" s="179">
        <v>2365</v>
      </c>
      <c r="H198" s="227">
        <v>197</v>
      </c>
    </row>
    <row r="199" spans="1:8" x14ac:dyDescent="0.3">
      <c r="A199" s="179">
        <v>2019</v>
      </c>
      <c r="B199" s="179" t="s">
        <v>3076</v>
      </c>
      <c r="C199" s="179" t="s">
        <v>3039</v>
      </c>
      <c r="D199" s="179" t="s">
        <v>3042</v>
      </c>
      <c r="E199" s="179" t="s">
        <v>3043</v>
      </c>
      <c r="F199" s="182">
        <v>3547.5</v>
      </c>
      <c r="G199" s="179">
        <v>2365</v>
      </c>
      <c r="H199" s="227">
        <v>198</v>
      </c>
    </row>
    <row r="200" spans="1:8" x14ac:dyDescent="0.3">
      <c r="A200" s="179">
        <v>2019</v>
      </c>
      <c r="B200" s="179" t="s">
        <v>3076</v>
      </c>
      <c r="C200" s="179" t="s">
        <v>3027</v>
      </c>
      <c r="D200" s="179" t="s">
        <v>3049</v>
      </c>
      <c r="E200" s="179" t="s">
        <v>3050</v>
      </c>
      <c r="F200" s="182">
        <v>1498.5</v>
      </c>
      <c r="G200" s="179">
        <v>999</v>
      </c>
      <c r="H200" s="227">
        <v>199</v>
      </c>
    </row>
    <row r="201" spans="1:8" x14ac:dyDescent="0.3">
      <c r="A201" s="179">
        <v>2019</v>
      </c>
      <c r="B201" s="179" t="s">
        <v>3076</v>
      </c>
      <c r="C201" s="179" t="s">
        <v>3027</v>
      </c>
      <c r="D201" s="179" t="s">
        <v>3049</v>
      </c>
      <c r="E201" s="179" t="s">
        <v>3050</v>
      </c>
      <c r="F201" s="182">
        <v>1498.5</v>
      </c>
      <c r="G201" s="179">
        <v>999</v>
      </c>
      <c r="H201" s="227">
        <v>200</v>
      </c>
    </row>
    <row r="202" spans="1:8" x14ac:dyDescent="0.3">
      <c r="A202" s="179">
        <v>2019</v>
      </c>
      <c r="B202" s="179" t="s">
        <v>3076</v>
      </c>
      <c r="C202" s="179" t="s">
        <v>3039</v>
      </c>
      <c r="D202" s="179" t="s">
        <v>3049</v>
      </c>
      <c r="E202" s="179" t="s">
        <v>3050</v>
      </c>
      <c r="F202" s="182">
        <v>235.5</v>
      </c>
      <c r="G202" s="179">
        <v>157</v>
      </c>
      <c r="H202" s="227">
        <v>201</v>
      </c>
    </row>
    <row r="203" spans="1:8" x14ac:dyDescent="0.3">
      <c r="A203" s="179">
        <v>2019</v>
      </c>
      <c r="B203" s="179" t="s">
        <v>3076</v>
      </c>
      <c r="C203" s="179" t="s">
        <v>3039</v>
      </c>
      <c r="D203" s="179" t="s">
        <v>3049</v>
      </c>
      <c r="E203" s="179" t="s">
        <v>3050</v>
      </c>
      <c r="F203" s="182">
        <v>235.5</v>
      </c>
      <c r="G203" s="179">
        <v>157</v>
      </c>
      <c r="H203" s="227">
        <v>202</v>
      </c>
    </row>
    <row r="204" spans="1:8" x14ac:dyDescent="0.3">
      <c r="A204" s="179">
        <v>2019</v>
      </c>
      <c r="B204" s="179" t="s">
        <v>3076</v>
      </c>
      <c r="C204" s="179" t="s">
        <v>3031</v>
      </c>
      <c r="D204" s="179" t="s">
        <v>133</v>
      </c>
      <c r="E204" s="179" t="s">
        <v>3036</v>
      </c>
      <c r="F204" s="182">
        <v>5380.5</v>
      </c>
      <c r="G204" s="179">
        <v>3587</v>
      </c>
      <c r="H204" s="227">
        <v>203</v>
      </c>
    </row>
    <row r="205" spans="1:8" x14ac:dyDescent="0.3">
      <c r="A205" s="179">
        <v>2019</v>
      </c>
      <c r="B205" s="179" t="s">
        <v>3076</v>
      </c>
      <c r="C205" s="179" t="s">
        <v>3031</v>
      </c>
      <c r="D205" s="179" t="s">
        <v>133</v>
      </c>
      <c r="E205" s="179" t="s">
        <v>3036</v>
      </c>
      <c r="F205" s="182">
        <v>5380.5</v>
      </c>
      <c r="G205" s="179">
        <v>3587</v>
      </c>
      <c r="H205" s="227">
        <v>204</v>
      </c>
    </row>
    <row r="206" spans="1:8" x14ac:dyDescent="0.3">
      <c r="A206" s="179">
        <v>2019</v>
      </c>
      <c r="B206" s="179" t="s">
        <v>3076</v>
      </c>
      <c r="C206" s="179" t="s">
        <v>3048</v>
      </c>
      <c r="D206" s="179" t="s">
        <v>133</v>
      </c>
      <c r="E206" s="179" t="s">
        <v>3036</v>
      </c>
      <c r="F206" s="182">
        <v>14446.5</v>
      </c>
      <c r="G206" s="179">
        <v>9631</v>
      </c>
      <c r="H206" s="227">
        <v>205</v>
      </c>
    </row>
    <row r="207" spans="1:8" x14ac:dyDescent="0.3">
      <c r="A207" s="179">
        <v>2019</v>
      </c>
      <c r="B207" s="179" t="s">
        <v>3076</v>
      </c>
      <c r="C207" s="179" t="s">
        <v>3048</v>
      </c>
      <c r="D207" s="179" t="s">
        <v>133</v>
      </c>
      <c r="E207" s="179" t="s">
        <v>3036</v>
      </c>
      <c r="F207" s="182">
        <v>14446.5</v>
      </c>
      <c r="G207" s="179">
        <v>9631</v>
      </c>
      <c r="H207" s="227">
        <v>206</v>
      </c>
    </row>
    <row r="208" spans="1:8" x14ac:dyDescent="0.3">
      <c r="A208" s="179">
        <v>2019</v>
      </c>
      <c r="B208" s="179" t="s">
        <v>3097</v>
      </c>
      <c r="C208" s="179" t="s">
        <v>3048</v>
      </c>
      <c r="D208" s="179" t="s">
        <v>134</v>
      </c>
      <c r="E208" s="179" t="s">
        <v>3028</v>
      </c>
      <c r="F208" s="182">
        <v>2367</v>
      </c>
      <c r="G208" s="179">
        <v>1578</v>
      </c>
      <c r="H208" s="227">
        <v>207</v>
      </c>
    </row>
    <row r="209" spans="1:8" x14ac:dyDescent="0.3">
      <c r="A209" s="179">
        <v>2019</v>
      </c>
      <c r="B209" s="179" t="s">
        <v>3097</v>
      </c>
      <c r="C209" s="179" t="s">
        <v>3048</v>
      </c>
      <c r="D209" s="179" t="s">
        <v>134</v>
      </c>
      <c r="E209" s="179" t="s">
        <v>3028</v>
      </c>
      <c r="F209" s="182">
        <v>2367</v>
      </c>
      <c r="G209" s="179">
        <v>1578</v>
      </c>
      <c r="H209" s="227">
        <v>208</v>
      </c>
    </row>
    <row r="210" spans="1:8" x14ac:dyDescent="0.3">
      <c r="A210" s="179">
        <v>2019</v>
      </c>
      <c r="B210" s="179" t="s">
        <v>3097</v>
      </c>
      <c r="C210" s="179" t="s">
        <v>3039</v>
      </c>
      <c r="D210" s="179" t="s">
        <v>134</v>
      </c>
      <c r="E210" s="179" t="s">
        <v>3028</v>
      </c>
      <c r="F210" s="182">
        <v>6880.5</v>
      </c>
      <c r="G210" s="179">
        <v>4587</v>
      </c>
      <c r="H210" s="227">
        <v>209</v>
      </c>
    </row>
    <row r="211" spans="1:8" x14ac:dyDescent="0.3">
      <c r="A211" s="179">
        <v>2019</v>
      </c>
      <c r="B211" s="179" t="s">
        <v>3097</v>
      </c>
      <c r="C211" s="179" t="s">
        <v>3039</v>
      </c>
      <c r="D211" s="179" t="s">
        <v>134</v>
      </c>
      <c r="E211" s="179" t="s">
        <v>3028</v>
      </c>
      <c r="F211" s="182">
        <v>6880.5</v>
      </c>
      <c r="G211" s="179">
        <v>4587</v>
      </c>
      <c r="H211" s="227">
        <v>210</v>
      </c>
    </row>
    <row r="212" spans="1:8" x14ac:dyDescent="0.3">
      <c r="A212" s="179">
        <v>2019</v>
      </c>
      <c r="B212" s="179" t="s">
        <v>3097</v>
      </c>
      <c r="C212" s="179" t="s">
        <v>3027</v>
      </c>
      <c r="D212" s="179" t="s">
        <v>135</v>
      </c>
      <c r="E212" s="179" t="s">
        <v>3036</v>
      </c>
      <c r="F212" s="182">
        <v>2046</v>
      </c>
      <c r="G212" s="179">
        <v>1364</v>
      </c>
      <c r="H212" s="227">
        <v>211</v>
      </c>
    </row>
    <row r="213" spans="1:8" x14ac:dyDescent="0.3">
      <c r="A213" s="179">
        <v>2019</v>
      </c>
      <c r="B213" s="179" t="s">
        <v>3097</v>
      </c>
      <c r="C213" s="179" t="s">
        <v>3027</v>
      </c>
      <c r="D213" s="179" t="s">
        <v>135</v>
      </c>
      <c r="E213" s="179" t="s">
        <v>3036</v>
      </c>
      <c r="F213" s="182">
        <v>2046</v>
      </c>
      <c r="G213" s="179">
        <v>1364</v>
      </c>
      <c r="H213" s="227">
        <v>212</v>
      </c>
    </row>
    <row r="214" spans="1:8" x14ac:dyDescent="0.3">
      <c r="A214" s="179">
        <v>2019</v>
      </c>
      <c r="B214" s="179" t="s">
        <v>3097</v>
      </c>
      <c r="C214" s="179" t="s">
        <v>3031</v>
      </c>
      <c r="D214" s="179" t="s">
        <v>135</v>
      </c>
      <c r="E214" s="179" t="s">
        <v>3036</v>
      </c>
      <c r="F214" s="182">
        <v>11838</v>
      </c>
      <c r="G214" s="179">
        <v>7892</v>
      </c>
      <c r="H214" s="227">
        <v>213</v>
      </c>
    </row>
    <row r="215" spans="1:8" x14ac:dyDescent="0.3">
      <c r="A215" s="179">
        <v>2019</v>
      </c>
      <c r="B215" s="179" t="s">
        <v>3097</v>
      </c>
      <c r="C215" s="179" t="s">
        <v>3031</v>
      </c>
      <c r="D215" s="179" t="s">
        <v>135</v>
      </c>
      <c r="E215" s="179" t="s">
        <v>3036</v>
      </c>
      <c r="F215" s="182">
        <v>7030.5</v>
      </c>
      <c r="G215" s="179">
        <v>4687</v>
      </c>
      <c r="H215" s="227">
        <v>214</v>
      </c>
    </row>
    <row r="216" spans="1:8" x14ac:dyDescent="0.3">
      <c r="A216" s="179">
        <v>2019</v>
      </c>
      <c r="B216" s="179" t="s">
        <v>3097</v>
      </c>
      <c r="C216" s="179" t="s">
        <v>3031</v>
      </c>
      <c r="D216" s="179" t="s">
        <v>135</v>
      </c>
      <c r="E216" s="179" t="s">
        <v>3036</v>
      </c>
      <c r="F216" s="182">
        <v>11838</v>
      </c>
      <c r="G216" s="179">
        <v>7892</v>
      </c>
      <c r="H216" s="227">
        <v>215</v>
      </c>
    </row>
    <row r="217" spans="1:8" x14ac:dyDescent="0.3">
      <c r="A217" s="179">
        <v>2019</v>
      </c>
      <c r="B217" s="179" t="s">
        <v>3097</v>
      </c>
      <c r="C217" s="179" t="s">
        <v>3031</v>
      </c>
      <c r="D217" s="179" t="s">
        <v>135</v>
      </c>
      <c r="E217" s="179" t="s">
        <v>3036</v>
      </c>
      <c r="F217" s="182">
        <v>7030.5</v>
      </c>
      <c r="G217" s="179">
        <v>4687</v>
      </c>
      <c r="H217" s="227">
        <v>216</v>
      </c>
    </row>
    <row r="218" spans="1:8" x14ac:dyDescent="0.3">
      <c r="A218" s="179">
        <v>2019</v>
      </c>
      <c r="B218" s="179" t="s">
        <v>3097</v>
      </c>
      <c r="C218" s="179" t="s">
        <v>3048</v>
      </c>
      <c r="D218" s="179" t="s">
        <v>135</v>
      </c>
      <c r="E218" s="179" t="s">
        <v>3036</v>
      </c>
      <c r="F218" s="182">
        <v>2367</v>
      </c>
      <c r="G218" s="179">
        <v>1578</v>
      </c>
      <c r="H218" s="227">
        <v>217</v>
      </c>
    </row>
    <row r="219" spans="1:8" x14ac:dyDescent="0.3">
      <c r="A219" s="179">
        <v>2019</v>
      </c>
      <c r="B219" s="179" t="s">
        <v>3097</v>
      </c>
      <c r="C219" s="179" t="s">
        <v>3048</v>
      </c>
      <c r="D219" s="179" t="s">
        <v>135</v>
      </c>
      <c r="E219" s="179" t="s">
        <v>3036</v>
      </c>
      <c r="F219" s="182">
        <v>2367</v>
      </c>
      <c r="G219" s="179">
        <v>1578</v>
      </c>
      <c r="H219" s="227">
        <v>218</v>
      </c>
    </row>
    <row r="220" spans="1:8" x14ac:dyDescent="0.3">
      <c r="A220" s="179">
        <v>2019</v>
      </c>
      <c r="B220" s="179" t="s">
        <v>3097</v>
      </c>
      <c r="C220" s="179" t="s">
        <v>3031</v>
      </c>
      <c r="D220" s="179" t="s">
        <v>3042</v>
      </c>
      <c r="E220" s="179" t="s">
        <v>3043</v>
      </c>
      <c r="F220" s="182">
        <v>13428</v>
      </c>
      <c r="G220" s="179">
        <v>8952</v>
      </c>
      <c r="H220" s="227">
        <v>219</v>
      </c>
    </row>
    <row r="221" spans="1:8" x14ac:dyDescent="0.3">
      <c r="A221" s="179">
        <v>2019</v>
      </c>
      <c r="B221" s="179" t="s">
        <v>3097</v>
      </c>
      <c r="C221" s="179" t="s">
        <v>3031</v>
      </c>
      <c r="D221" s="179" t="s">
        <v>3042</v>
      </c>
      <c r="E221" s="179" t="s">
        <v>3043</v>
      </c>
      <c r="F221" s="182">
        <v>13428</v>
      </c>
      <c r="G221" s="179">
        <v>8952</v>
      </c>
      <c r="H221" s="227">
        <v>220</v>
      </c>
    </row>
    <row r="222" spans="1:8" x14ac:dyDescent="0.3">
      <c r="A222" s="179">
        <v>2019</v>
      </c>
      <c r="B222" s="179" t="s">
        <v>3097</v>
      </c>
      <c r="C222" s="179" t="s">
        <v>3048</v>
      </c>
      <c r="D222" s="179" t="s">
        <v>3042</v>
      </c>
      <c r="E222" s="179" t="s">
        <v>3043</v>
      </c>
      <c r="F222" s="182">
        <v>2367</v>
      </c>
      <c r="G222" s="179">
        <v>1578</v>
      </c>
      <c r="H222" s="227">
        <v>221</v>
      </c>
    </row>
    <row r="223" spans="1:8" x14ac:dyDescent="0.3">
      <c r="A223" s="179">
        <v>2019</v>
      </c>
      <c r="B223" s="179" t="s">
        <v>3097</v>
      </c>
      <c r="C223" s="179" t="s">
        <v>3048</v>
      </c>
      <c r="D223" s="179" t="s">
        <v>3042</v>
      </c>
      <c r="E223" s="179" t="s">
        <v>3043</v>
      </c>
      <c r="F223" s="182">
        <v>2367</v>
      </c>
      <c r="G223" s="179">
        <v>1578</v>
      </c>
      <c r="H223" s="227">
        <v>222</v>
      </c>
    </row>
    <row r="224" spans="1:8" x14ac:dyDescent="0.3">
      <c r="A224" s="179">
        <v>2019</v>
      </c>
      <c r="B224" s="179" t="s">
        <v>3097</v>
      </c>
      <c r="C224" s="179" t="s">
        <v>3039</v>
      </c>
      <c r="D224" s="179" t="s">
        <v>3042</v>
      </c>
      <c r="E224" s="179" t="s">
        <v>3043</v>
      </c>
      <c r="F224" s="182">
        <v>8793</v>
      </c>
      <c r="G224" s="179">
        <v>5862</v>
      </c>
      <c r="H224" s="227">
        <v>223</v>
      </c>
    </row>
    <row r="225" spans="1:8" x14ac:dyDescent="0.3">
      <c r="A225" s="179">
        <v>2019</v>
      </c>
      <c r="B225" s="179" t="s">
        <v>3097</v>
      </c>
      <c r="C225" s="179" t="s">
        <v>3039</v>
      </c>
      <c r="D225" s="179" t="s">
        <v>3042</v>
      </c>
      <c r="E225" s="179" t="s">
        <v>3043</v>
      </c>
      <c r="F225" s="182">
        <v>11122.5</v>
      </c>
      <c r="G225" s="179">
        <v>7415</v>
      </c>
      <c r="H225" s="227">
        <v>224</v>
      </c>
    </row>
    <row r="226" spans="1:8" x14ac:dyDescent="0.3">
      <c r="A226" s="179">
        <v>2019</v>
      </c>
      <c r="B226" s="179" t="s">
        <v>3097</v>
      </c>
      <c r="C226" s="179" t="s">
        <v>3039</v>
      </c>
      <c r="D226" s="179" t="s">
        <v>3042</v>
      </c>
      <c r="E226" s="179" t="s">
        <v>3043</v>
      </c>
      <c r="F226" s="182">
        <v>14619</v>
      </c>
      <c r="G226" s="179">
        <v>9746</v>
      </c>
      <c r="H226" s="227">
        <v>225</v>
      </c>
    </row>
    <row r="227" spans="1:8" x14ac:dyDescent="0.3">
      <c r="A227" s="179">
        <v>2019</v>
      </c>
      <c r="B227" s="179" t="s">
        <v>3097</v>
      </c>
      <c r="C227" s="179" t="s">
        <v>3039</v>
      </c>
      <c r="D227" s="179" t="s">
        <v>3042</v>
      </c>
      <c r="E227" s="179" t="s">
        <v>3043</v>
      </c>
      <c r="F227" s="182">
        <v>8793</v>
      </c>
      <c r="G227" s="179">
        <v>5862</v>
      </c>
      <c r="H227" s="227">
        <v>226</v>
      </c>
    </row>
    <row r="228" spans="1:8" x14ac:dyDescent="0.3">
      <c r="A228" s="179">
        <v>2019</v>
      </c>
      <c r="B228" s="179" t="s">
        <v>3097</v>
      </c>
      <c r="C228" s="179" t="s">
        <v>3039</v>
      </c>
      <c r="D228" s="179" t="s">
        <v>3042</v>
      </c>
      <c r="E228" s="179" t="s">
        <v>3043</v>
      </c>
      <c r="F228" s="182">
        <v>11122.5</v>
      </c>
      <c r="G228" s="179">
        <v>7415</v>
      </c>
      <c r="H228" s="227">
        <v>227</v>
      </c>
    </row>
    <row r="229" spans="1:8" x14ac:dyDescent="0.3">
      <c r="A229" s="179">
        <v>2019</v>
      </c>
      <c r="B229" s="179" t="s">
        <v>3097</v>
      </c>
      <c r="C229" s="179" t="s">
        <v>3039</v>
      </c>
      <c r="D229" s="179" t="s">
        <v>3042</v>
      </c>
      <c r="E229" s="179" t="s">
        <v>3043</v>
      </c>
      <c r="F229" s="182">
        <v>14619</v>
      </c>
      <c r="G229" s="179">
        <v>9746</v>
      </c>
      <c r="H229" s="227">
        <v>228</v>
      </c>
    </row>
    <row r="230" spans="1:8" x14ac:dyDescent="0.3">
      <c r="A230" s="179">
        <v>2019</v>
      </c>
      <c r="B230" s="179" t="s">
        <v>3097</v>
      </c>
      <c r="C230" s="179" t="s">
        <v>3031</v>
      </c>
      <c r="D230" s="179" t="s">
        <v>3049</v>
      </c>
      <c r="E230" s="179" t="s">
        <v>3050</v>
      </c>
      <c r="F230" s="182">
        <v>11838</v>
      </c>
      <c r="G230" s="179">
        <v>7892</v>
      </c>
      <c r="H230" s="227">
        <v>229</v>
      </c>
    </row>
    <row r="231" spans="1:8" x14ac:dyDescent="0.3">
      <c r="A231" s="179">
        <v>2019</v>
      </c>
      <c r="B231" s="179" t="s">
        <v>3097</v>
      </c>
      <c r="C231" s="179" t="s">
        <v>3031</v>
      </c>
      <c r="D231" s="179" t="s">
        <v>3049</v>
      </c>
      <c r="E231" s="179" t="s">
        <v>3050</v>
      </c>
      <c r="F231" s="182">
        <v>11979</v>
      </c>
      <c r="G231" s="179">
        <v>7986</v>
      </c>
      <c r="H231" s="227">
        <v>230</v>
      </c>
    </row>
    <row r="232" spans="1:8" x14ac:dyDescent="0.3">
      <c r="A232" s="179">
        <v>2019</v>
      </c>
      <c r="B232" s="179" t="s">
        <v>3097</v>
      </c>
      <c r="C232" s="179" t="s">
        <v>3031</v>
      </c>
      <c r="D232" s="179" t="s">
        <v>3049</v>
      </c>
      <c r="E232" s="179" t="s">
        <v>3050</v>
      </c>
      <c r="F232" s="182">
        <v>11838</v>
      </c>
      <c r="G232" s="179">
        <v>7892</v>
      </c>
      <c r="H232" s="227">
        <v>231</v>
      </c>
    </row>
    <row r="233" spans="1:8" x14ac:dyDescent="0.3">
      <c r="A233" s="179">
        <v>2019</v>
      </c>
      <c r="B233" s="179" t="s">
        <v>3097</v>
      </c>
      <c r="C233" s="179" t="s">
        <v>3031</v>
      </c>
      <c r="D233" s="179" t="s">
        <v>3049</v>
      </c>
      <c r="E233" s="179" t="s">
        <v>3050</v>
      </c>
      <c r="F233" s="182">
        <v>11979</v>
      </c>
      <c r="G233" s="179">
        <v>7986</v>
      </c>
      <c r="H233" s="227">
        <v>232</v>
      </c>
    </row>
    <row r="234" spans="1:8" x14ac:dyDescent="0.3">
      <c r="A234" s="179">
        <v>2019</v>
      </c>
      <c r="B234" s="179" t="s">
        <v>3097</v>
      </c>
      <c r="C234" s="179" t="s">
        <v>3027</v>
      </c>
      <c r="D234" s="179" t="s">
        <v>133</v>
      </c>
      <c r="E234" s="179" t="s">
        <v>3036</v>
      </c>
      <c r="F234" s="182">
        <v>2046</v>
      </c>
      <c r="G234" s="179">
        <v>1364</v>
      </c>
      <c r="H234" s="227">
        <v>233</v>
      </c>
    </row>
    <row r="235" spans="1:8" x14ac:dyDescent="0.3">
      <c r="A235" s="179">
        <v>2019</v>
      </c>
      <c r="B235" s="179" t="s">
        <v>3097</v>
      </c>
      <c r="C235" s="179" t="s">
        <v>3027</v>
      </c>
      <c r="D235" s="179" t="s">
        <v>133</v>
      </c>
      <c r="E235" s="179" t="s">
        <v>3036</v>
      </c>
      <c r="F235" s="182">
        <v>2046</v>
      </c>
      <c r="G235" s="179">
        <v>1364</v>
      </c>
      <c r="H235" s="227">
        <v>234</v>
      </c>
    </row>
    <row r="236" spans="1:8" x14ac:dyDescent="0.3">
      <c r="A236" s="179">
        <v>2019</v>
      </c>
      <c r="B236" s="179" t="s">
        <v>3097</v>
      </c>
      <c r="C236" s="179" t="s">
        <v>3031</v>
      </c>
      <c r="D236" s="179" t="s">
        <v>133</v>
      </c>
      <c r="E236" s="179" t="s">
        <v>3036</v>
      </c>
      <c r="F236" s="182">
        <v>7030.5</v>
      </c>
      <c r="G236" s="179">
        <v>4687</v>
      </c>
      <c r="H236" s="227">
        <v>235</v>
      </c>
    </row>
    <row r="237" spans="1:8" x14ac:dyDescent="0.3">
      <c r="A237" s="179">
        <v>2019</v>
      </c>
      <c r="B237" s="179" t="s">
        <v>3097</v>
      </c>
      <c r="C237" s="179" t="s">
        <v>3031</v>
      </c>
      <c r="D237" s="179" t="s">
        <v>133</v>
      </c>
      <c r="E237" s="179" t="s">
        <v>3036</v>
      </c>
      <c r="F237" s="182">
        <v>7030.5</v>
      </c>
      <c r="G237" s="179">
        <v>4687</v>
      </c>
      <c r="H237" s="227">
        <v>236</v>
      </c>
    </row>
    <row r="238" spans="1:8" x14ac:dyDescent="0.3">
      <c r="A238" s="179">
        <v>2019</v>
      </c>
      <c r="B238" s="179" t="s">
        <v>836</v>
      </c>
      <c r="C238" s="179" t="s">
        <v>3027</v>
      </c>
      <c r="D238" s="179" t="s">
        <v>134</v>
      </c>
      <c r="E238" s="179" t="s">
        <v>3028</v>
      </c>
      <c r="F238" s="182">
        <v>747</v>
      </c>
      <c r="G238" s="179">
        <v>498</v>
      </c>
      <c r="H238" s="227">
        <v>237</v>
      </c>
    </row>
    <row r="239" spans="1:8" x14ac:dyDescent="0.3">
      <c r="A239" s="179">
        <v>2019</v>
      </c>
      <c r="B239" s="179" t="s">
        <v>836</v>
      </c>
      <c r="C239" s="179" t="s">
        <v>3027</v>
      </c>
      <c r="D239" s="179" t="s">
        <v>134</v>
      </c>
      <c r="E239" s="179" t="s">
        <v>3028</v>
      </c>
      <c r="F239" s="182">
        <v>747</v>
      </c>
      <c r="G239" s="179">
        <v>498</v>
      </c>
      <c r="H239" s="227">
        <v>238</v>
      </c>
    </row>
    <row r="240" spans="1:8" x14ac:dyDescent="0.3">
      <c r="A240" s="179">
        <v>2019</v>
      </c>
      <c r="B240" s="179" t="s">
        <v>836</v>
      </c>
      <c r="C240" s="179" t="s">
        <v>3048</v>
      </c>
      <c r="D240" s="179" t="s">
        <v>134</v>
      </c>
      <c r="E240" s="179" t="s">
        <v>3028</v>
      </c>
      <c r="F240" s="182">
        <v>7342.5</v>
      </c>
      <c r="G240" s="179">
        <v>4895</v>
      </c>
      <c r="H240" s="227">
        <v>239</v>
      </c>
    </row>
    <row r="241" spans="1:8" x14ac:dyDescent="0.3">
      <c r="A241" s="179">
        <v>2019</v>
      </c>
      <c r="B241" s="179" t="s">
        <v>836</v>
      </c>
      <c r="C241" s="179" t="s">
        <v>3048</v>
      </c>
      <c r="D241" s="179" t="s">
        <v>134</v>
      </c>
      <c r="E241" s="179" t="s">
        <v>3028</v>
      </c>
      <c r="F241" s="182">
        <v>7342.5</v>
      </c>
      <c r="G241" s="179">
        <v>4895</v>
      </c>
      <c r="H241" s="227">
        <v>240</v>
      </c>
    </row>
    <row r="242" spans="1:8" x14ac:dyDescent="0.3">
      <c r="A242" s="179">
        <v>2019</v>
      </c>
      <c r="B242" s="179" t="s">
        <v>836</v>
      </c>
      <c r="C242" s="179" t="s">
        <v>3031</v>
      </c>
      <c r="D242" s="179" t="s">
        <v>135</v>
      </c>
      <c r="E242" s="179" t="s">
        <v>3036</v>
      </c>
      <c r="F242" s="182">
        <v>6880.5</v>
      </c>
      <c r="G242" s="179">
        <v>4587</v>
      </c>
      <c r="H242" s="227">
        <v>241</v>
      </c>
    </row>
    <row r="243" spans="1:8" x14ac:dyDescent="0.3">
      <c r="A243" s="179">
        <v>2019</v>
      </c>
      <c r="B243" s="179" t="s">
        <v>836</v>
      </c>
      <c r="C243" s="179" t="s">
        <v>3031</v>
      </c>
      <c r="D243" s="179" t="s">
        <v>135</v>
      </c>
      <c r="E243" s="179" t="s">
        <v>3036</v>
      </c>
      <c r="F243" s="182">
        <v>6880.5</v>
      </c>
      <c r="G243" s="179">
        <v>4587</v>
      </c>
      <c r="H243" s="227">
        <v>242</v>
      </c>
    </row>
    <row r="244" spans="1:8" x14ac:dyDescent="0.3">
      <c r="A244" s="179">
        <v>2019</v>
      </c>
      <c r="B244" s="179" t="s">
        <v>836</v>
      </c>
      <c r="C244" s="179" t="s">
        <v>3048</v>
      </c>
      <c r="D244" s="179" t="s">
        <v>135</v>
      </c>
      <c r="E244" s="179" t="s">
        <v>3036</v>
      </c>
      <c r="F244" s="182">
        <v>7344</v>
      </c>
      <c r="G244" s="179">
        <v>4896</v>
      </c>
      <c r="H244" s="227">
        <v>243</v>
      </c>
    </row>
    <row r="245" spans="1:8" x14ac:dyDescent="0.3">
      <c r="A245" s="179">
        <v>2019</v>
      </c>
      <c r="B245" s="179" t="s">
        <v>836</v>
      </c>
      <c r="C245" s="179" t="s">
        <v>3048</v>
      </c>
      <c r="D245" s="179" t="s">
        <v>135</v>
      </c>
      <c r="E245" s="179" t="s">
        <v>3036</v>
      </c>
      <c r="F245" s="182">
        <v>7344</v>
      </c>
      <c r="G245" s="179">
        <v>4896</v>
      </c>
      <c r="H245" s="227">
        <v>244</v>
      </c>
    </row>
    <row r="246" spans="1:8" x14ac:dyDescent="0.3">
      <c r="A246" s="179">
        <v>2019</v>
      </c>
      <c r="B246" s="179" t="s">
        <v>836</v>
      </c>
      <c r="C246" s="179" t="s">
        <v>3031</v>
      </c>
      <c r="D246" s="179" t="s">
        <v>3042</v>
      </c>
      <c r="E246" s="179" t="s">
        <v>3043</v>
      </c>
      <c r="F246" s="182">
        <v>5380.5</v>
      </c>
      <c r="G246" s="179">
        <v>3587</v>
      </c>
      <c r="H246" s="227">
        <v>245</v>
      </c>
    </row>
    <row r="247" spans="1:8" x14ac:dyDescent="0.3">
      <c r="A247" s="179">
        <v>2019</v>
      </c>
      <c r="B247" s="179" t="s">
        <v>836</v>
      </c>
      <c r="C247" s="179" t="s">
        <v>3031</v>
      </c>
      <c r="D247" s="179" t="s">
        <v>3042</v>
      </c>
      <c r="E247" s="179" t="s">
        <v>3043</v>
      </c>
      <c r="F247" s="182">
        <v>11838</v>
      </c>
      <c r="G247" s="179">
        <v>7892</v>
      </c>
      <c r="H247" s="227">
        <v>246</v>
      </c>
    </row>
    <row r="248" spans="1:8" x14ac:dyDescent="0.3">
      <c r="A248" s="179">
        <v>2019</v>
      </c>
      <c r="B248" s="179" t="s">
        <v>836</v>
      </c>
      <c r="C248" s="179" t="s">
        <v>3031</v>
      </c>
      <c r="D248" s="179" t="s">
        <v>3042</v>
      </c>
      <c r="E248" s="179" t="s">
        <v>3043</v>
      </c>
      <c r="F248" s="182">
        <v>5380.5</v>
      </c>
      <c r="G248" s="179">
        <v>3587</v>
      </c>
      <c r="H248" s="227">
        <v>247</v>
      </c>
    </row>
    <row r="249" spans="1:8" x14ac:dyDescent="0.3">
      <c r="A249" s="179">
        <v>2019</v>
      </c>
      <c r="B249" s="179" t="s">
        <v>836</v>
      </c>
      <c r="C249" s="179" t="s">
        <v>3031</v>
      </c>
      <c r="D249" s="179" t="s">
        <v>3042</v>
      </c>
      <c r="E249" s="179" t="s">
        <v>3043</v>
      </c>
      <c r="F249" s="182">
        <v>11838</v>
      </c>
      <c r="G249" s="179">
        <v>7892</v>
      </c>
      <c r="H249" s="227">
        <v>248</v>
      </c>
    </row>
    <row r="250" spans="1:8" x14ac:dyDescent="0.3">
      <c r="A250" s="179">
        <v>2019</v>
      </c>
      <c r="B250" s="179" t="s">
        <v>836</v>
      </c>
      <c r="C250" s="179" t="s">
        <v>3031</v>
      </c>
      <c r="D250" s="179" t="s">
        <v>3049</v>
      </c>
      <c r="E250" s="179" t="s">
        <v>3050</v>
      </c>
      <c r="F250" s="182">
        <v>6880.5</v>
      </c>
      <c r="G250" s="179">
        <v>4587</v>
      </c>
      <c r="H250" s="227">
        <v>249</v>
      </c>
    </row>
    <row r="251" spans="1:8" x14ac:dyDescent="0.3">
      <c r="A251" s="179">
        <v>2019</v>
      </c>
      <c r="B251" s="179" t="s">
        <v>836</v>
      </c>
      <c r="C251" s="179" t="s">
        <v>3031</v>
      </c>
      <c r="D251" s="179" t="s">
        <v>3049</v>
      </c>
      <c r="E251" s="179" t="s">
        <v>3050</v>
      </c>
      <c r="F251" s="182">
        <v>7318.5</v>
      </c>
      <c r="G251" s="179">
        <v>4879</v>
      </c>
      <c r="H251" s="227">
        <v>250</v>
      </c>
    </row>
    <row r="252" spans="1:8" x14ac:dyDescent="0.3">
      <c r="A252" s="179">
        <v>2019</v>
      </c>
      <c r="B252" s="179" t="s">
        <v>836</v>
      </c>
      <c r="C252" s="179" t="s">
        <v>3031</v>
      </c>
      <c r="D252" s="179" t="s">
        <v>3049</v>
      </c>
      <c r="E252" s="179" t="s">
        <v>3050</v>
      </c>
      <c r="F252" s="182">
        <v>6880.5</v>
      </c>
      <c r="G252" s="179">
        <v>4587</v>
      </c>
      <c r="H252" s="227">
        <v>251</v>
      </c>
    </row>
    <row r="253" spans="1:8" x14ac:dyDescent="0.3">
      <c r="A253" s="179">
        <v>2019</v>
      </c>
      <c r="B253" s="179" t="s">
        <v>836</v>
      </c>
      <c r="C253" s="179" t="s">
        <v>3031</v>
      </c>
      <c r="D253" s="179" t="s">
        <v>3049</v>
      </c>
      <c r="E253" s="179" t="s">
        <v>3050</v>
      </c>
      <c r="F253" s="182">
        <v>7318.5</v>
      </c>
      <c r="G253" s="179">
        <v>4879</v>
      </c>
      <c r="H253" s="227">
        <v>252</v>
      </c>
    </row>
    <row r="254" spans="1:8" x14ac:dyDescent="0.3">
      <c r="A254" s="179">
        <v>2019</v>
      </c>
      <c r="B254" s="179" t="s">
        <v>836</v>
      </c>
      <c r="C254" s="179" t="s">
        <v>3048</v>
      </c>
      <c r="D254" s="179" t="s">
        <v>3049</v>
      </c>
      <c r="E254" s="179" t="s">
        <v>3050</v>
      </c>
      <c r="F254" s="182">
        <v>7344</v>
      </c>
      <c r="G254" s="179">
        <v>4896</v>
      </c>
      <c r="H254" s="227">
        <v>253</v>
      </c>
    </row>
    <row r="255" spans="1:8" x14ac:dyDescent="0.3">
      <c r="A255" s="179">
        <v>2019</v>
      </c>
      <c r="B255" s="179" t="s">
        <v>836</v>
      </c>
      <c r="C255" s="179" t="s">
        <v>3048</v>
      </c>
      <c r="D255" s="179" t="s">
        <v>3049</v>
      </c>
      <c r="E255" s="179" t="s">
        <v>3050</v>
      </c>
      <c r="F255" s="182">
        <v>7344</v>
      </c>
      <c r="G255" s="179">
        <v>4896</v>
      </c>
      <c r="H255" s="227">
        <v>254</v>
      </c>
    </row>
    <row r="256" spans="1:8" x14ac:dyDescent="0.3">
      <c r="A256" s="179">
        <v>2019</v>
      </c>
      <c r="B256" s="179" t="s">
        <v>836</v>
      </c>
      <c r="C256" s="179" t="s">
        <v>3031</v>
      </c>
      <c r="D256" s="179" t="s">
        <v>133</v>
      </c>
      <c r="E256" s="179" t="s">
        <v>3036</v>
      </c>
      <c r="F256" s="182">
        <v>9486</v>
      </c>
      <c r="G256" s="179">
        <v>6324</v>
      </c>
      <c r="H256" s="227">
        <v>255</v>
      </c>
    </row>
    <row r="257" spans="1:8" x14ac:dyDescent="0.3">
      <c r="A257" s="179">
        <v>2019</v>
      </c>
      <c r="B257" s="179" t="s">
        <v>836</v>
      </c>
      <c r="C257" s="179" t="s">
        <v>3031</v>
      </c>
      <c r="D257" s="179" t="s">
        <v>133</v>
      </c>
      <c r="E257" s="179" t="s">
        <v>3036</v>
      </c>
      <c r="F257" s="182">
        <v>9486</v>
      </c>
      <c r="G257" s="179">
        <v>6324</v>
      </c>
      <c r="H257" s="227">
        <v>256</v>
      </c>
    </row>
    <row r="258" spans="1:8" x14ac:dyDescent="0.3">
      <c r="A258" s="179">
        <v>2019</v>
      </c>
      <c r="B258" s="179" t="s">
        <v>836</v>
      </c>
      <c r="C258" s="179" t="s">
        <v>3039</v>
      </c>
      <c r="D258" s="179" t="s">
        <v>133</v>
      </c>
      <c r="E258" s="179" t="s">
        <v>3036</v>
      </c>
      <c r="F258" s="182">
        <v>6880.5</v>
      </c>
      <c r="G258" s="179">
        <v>4587</v>
      </c>
      <c r="H258" s="227">
        <v>257</v>
      </c>
    </row>
    <row r="259" spans="1:8" x14ac:dyDescent="0.3">
      <c r="A259" s="179">
        <v>2019</v>
      </c>
      <c r="B259" s="179" t="s">
        <v>836</v>
      </c>
      <c r="C259" s="179" t="s">
        <v>3039</v>
      </c>
      <c r="D259" s="179" t="s">
        <v>133</v>
      </c>
      <c r="E259" s="179" t="s">
        <v>3036</v>
      </c>
      <c r="F259" s="182">
        <v>6880.5</v>
      </c>
      <c r="G259" s="179">
        <v>4587</v>
      </c>
      <c r="H259" s="227">
        <v>258</v>
      </c>
    </row>
    <row r="260" spans="1:8" x14ac:dyDescent="0.3">
      <c r="A260" s="179">
        <v>2019</v>
      </c>
      <c r="B260" s="179" t="s">
        <v>3150</v>
      </c>
      <c r="C260" s="179" t="s">
        <v>3031</v>
      </c>
      <c r="D260" s="179" t="s">
        <v>134</v>
      </c>
      <c r="E260" s="179" t="s">
        <v>3028</v>
      </c>
      <c r="F260" s="182">
        <v>4666</v>
      </c>
      <c r="G260" s="179">
        <v>5623</v>
      </c>
      <c r="H260" s="227">
        <v>259</v>
      </c>
    </row>
    <row r="261" spans="1:8" x14ac:dyDescent="0.3">
      <c r="A261" s="179">
        <v>2019</v>
      </c>
      <c r="B261" s="179" t="s">
        <v>3150</v>
      </c>
      <c r="C261" s="179" t="s">
        <v>3031</v>
      </c>
      <c r="D261" s="179" t="s">
        <v>134</v>
      </c>
      <c r="E261" s="179" t="s">
        <v>3028</v>
      </c>
      <c r="F261" s="182">
        <v>10992</v>
      </c>
      <c r="G261" s="179">
        <v>7328</v>
      </c>
      <c r="H261" s="227">
        <v>260</v>
      </c>
    </row>
    <row r="262" spans="1:8" x14ac:dyDescent="0.3">
      <c r="A262" s="179">
        <v>2019</v>
      </c>
      <c r="B262" s="179" t="s">
        <v>3150</v>
      </c>
      <c r="C262" s="179" t="s">
        <v>3031</v>
      </c>
      <c r="D262" s="179" t="s">
        <v>134</v>
      </c>
      <c r="E262" s="179" t="s">
        <v>3028</v>
      </c>
      <c r="F262" s="182">
        <v>4666</v>
      </c>
      <c r="G262" s="179">
        <v>5623</v>
      </c>
      <c r="H262" s="227">
        <v>261</v>
      </c>
    </row>
    <row r="263" spans="1:8" x14ac:dyDescent="0.3">
      <c r="A263" s="179">
        <v>2019</v>
      </c>
      <c r="B263" s="179" t="s">
        <v>3150</v>
      </c>
      <c r="C263" s="179" t="s">
        <v>3031</v>
      </c>
      <c r="D263" s="179" t="s">
        <v>134</v>
      </c>
      <c r="E263" s="179" t="s">
        <v>3028</v>
      </c>
      <c r="F263" s="182">
        <v>10992</v>
      </c>
      <c r="G263" s="179">
        <v>7328</v>
      </c>
      <c r="H263" s="227">
        <v>262</v>
      </c>
    </row>
    <row r="264" spans="1:8" x14ac:dyDescent="0.3">
      <c r="A264" s="179">
        <v>2019</v>
      </c>
      <c r="B264" s="179" t="s">
        <v>3150</v>
      </c>
      <c r="C264" s="179" t="s">
        <v>3027</v>
      </c>
      <c r="D264" s="179" t="s">
        <v>135</v>
      </c>
      <c r="E264" s="179" t="s">
        <v>3036</v>
      </c>
      <c r="F264" s="182">
        <v>3897</v>
      </c>
      <c r="G264" s="179">
        <v>2598</v>
      </c>
      <c r="H264" s="227">
        <v>263</v>
      </c>
    </row>
    <row r="265" spans="1:8" x14ac:dyDescent="0.3">
      <c r="A265" s="179">
        <v>2019</v>
      </c>
      <c r="B265" s="179" t="s">
        <v>3150</v>
      </c>
      <c r="C265" s="179" t="s">
        <v>3027</v>
      </c>
      <c r="D265" s="179" t="s">
        <v>135</v>
      </c>
      <c r="E265" s="179" t="s">
        <v>3036</v>
      </c>
      <c r="F265" s="182">
        <v>3897</v>
      </c>
      <c r="G265" s="179">
        <v>2598</v>
      </c>
      <c r="H265" s="227">
        <v>264</v>
      </c>
    </row>
    <row r="266" spans="1:8" x14ac:dyDescent="0.3">
      <c r="A266" s="179">
        <v>2019</v>
      </c>
      <c r="B266" s="179" t="s">
        <v>3150</v>
      </c>
      <c r="C266" s="179" t="s">
        <v>3031</v>
      </c>
      <c r="D266" s="179" t="s">
        <v>135</v>
      </c>
      <c r="E266" s="179" t="s">
        <v>3036</v>
      </c>
      <c r="F266" s="182">
        <v>4666</v>
      </c>
      <c r="G266" s="179">
        <v>5623</v>
      </c>
      <c r="H266" s="227">
        <v>265</v>
      </c>
    </row>
    <row r="267" spans="1:8" x14ac:dyDescent="0.3">
      <c r="A267" s="179">
        <v>2019</v>
      </c>
      <c r="B267" s="179" t="s">
        <v>3150</v>
      </c>
      <c r="C267" s="179" t="s">
        <v>3031</v>
      </c>
      <c r="D267" s="179" t="s">
        <v>135</v>
      </c>
      <c r="E267" s="179" t="s">
        <v>3036</v>
      </c>
      <c r="F267" s="182">
        <v>4666</v>
      </c>
      <c r="G267" s="179">
        <v>5623</v>
      </c>
      <c r="H267" s="227">
        <v>266</v>
      </c>
    </row>
    <row r="268" spans="1:8" x14ac:dyDescent="0.3">
      <c r="A268" s="179">
        <v>2019</v>
      </c>
      <c r="B268" s="179" t="s">
        <v>3150</v>
      </c>
      <c r="C268" s="179" t="s">
        <v>3027</v>
      </c>
      <c r="D268" s="179" t="s">
        <v>3042</v>
      </c>
      <c r="E268" s="179" t="s">
        <v>3043</v>
      </c>
      <c r="F268" s="182">
        <v>747</v>
      </c>
      <c r="G268" s="179">
        <v>498</v>
      </c>
      <c r="H268" s="227">
        <v>267</v>
      </c>
    </row>
    <row r="269" spans="1:8" x14ac:dyDescent="0.3">
      <c r="A269" s="179">
        <v>2019</v>
      </c>
      <c r="B269" s="179" t="s">
        <v>3150</v>
      </c>
      <c r="C269" s="179" t="s">
        <v>3027</v>
      </c>
      <c r="D269" s="179" t="s">
        <v>3042</v>
      </c>
      <c r="E269" s="179" t="s">
        <v>3043</v>
      </c>
      <c r="F269" s="182">
        <v>747</v>
      </c>
      <c r="G269" s="179">
        <v>498</v>
      </c>
      <c r="H269" s="227">
        <v>268</v>
      </c>
    </row>
    <row r="270" spans="1:8" x14ac:dyDescent="0.3">
      <c r="A270" s="179">
        <v>2019</v>
      </c>
      <c r="B270" s="179" t="s">
        <v>3150</v>
      </c>
      <c r="C270" s="179" t="s">
        <v>3039</v>
      </c>
      <c r="D270" s="179" t="s">
        <v>3042</v>
      </c>
      <c r="E270" s="179" t="s">
        <v>3043</v>
      </c>
      <c r="F270" s="182">
        <v>6880.5</v>
      </c>
      <c r="G270" s="179">
        <v>4587</v>
      </c>
      <c r="H270" s="227">
        <v>269</v>
      </c>
    </row>
    <row r="271" spans="1:8" x14ac:dyDescent="0.3">
      <c r="A271" s="179">
        <v>2019</v>
      </c>
      <c r="B271" s="179" t="s">
        <v>3150</v>
      </c>
      <c r="C271" s="179" t="s">
        <v>3039</v>
      </c>
      <c r="D271" s="179" t="s">
        <v>3042</v>
      </c>
      <c r="E271" s="179" t="s">
        <v>3043</v>
      </c>
      <c r="F271" s="182">
        <v>6880.5</v>
      </c>
      <c r="G271" s="179">
        <v>4587</v>
      </c>
      <c r="H271" s="227">
        <v>270</v>
      </c>
    </row>
    <row r="272" spans="1:8" x14ac:dyDescent="0.3">
      <c r="A272" s="179">
        <v>2019</v>
      </c>
      <c r="B272" s="179" t="s">
        <v>3150</v>
      </c>
      <c r="C272" s="179" t="s">
        <v>3027</v>
      </c>
      <c r="D272" s="179" t="s">
        <v>3049</v>
      </c>
      <c r="E272" s="179" t="s">
        <v>3050</v>
      </c>
      <c r="F272" s="182">
        <v>3897</v>
      </c>
      <c r="G272" s="179">
        <v>2598</v>
      </c>
      <c r="H272" s="227">
        <v>271</v>
      </c>
    </row>
    <row r="273" spans="1:8" x14ac:dyDescent="0.3">
      <c r="A273" s="179">
        <v>2019</v>
      </c>
      <c r="B273" s="179" t="s">
        <v>3150</v>
      </c>
      <c r="C273" s="179" t="s">
        <v>3027</v>
      </c>
      <c r="D273" s="179" t="s">
        <v>3049</v>
      </c>
      <c r="E273" s="179" t="s">
        <v>3050</v>
      </c>
      <c r="F273" s="182">
        <v>3897</v>
      </c>
      <c r="G273" s="179">
        <v>2598</v>
      </c>
      <c r="H273" s="227">
        <v>272</v>
      </c>
    </row>
    <row r="274" spans="1:8" x14ac:dyDescent="0.3">
      <c r="A274" s="179">
        <v>2019</v>
      </c>
      <c r="B274" s="179" t="s">
        <v>3150</v>
      </c>
      <c r="C274" s="179" t="s">
        <v>3048</v>
      </c>
      <c r="D274" s="179" t="s">
        <v>3049</v>
      </c>
      <c r="E274" s="179" t="s">
        <v>3050</v>
      </c>
      <c r="F274" s="182">
        <v>3084</v>
      </c>
      <c r="G274" s="179">
        <v>2056</v>
      </c>
      <c r="H274" s="227">
        <v>273</v>
      </c>
    </row>
    <row r="275" spans="1:8" x14ac:dyDescent="0.3">
      <c r="A275" s="179">
        <v>2019</v>
      </c>
      <c r="B275" s="179" t="s">
        <v>3150</v>
      </c>
      <c r="C275" s="179" t="s">
        <v>3048</v>
      </c>
      <c r="D275" s="179" t="s">
        <v>3049</v>
      </c>
      <c r="E275" s="179" t="s">
        <v>3050</v>
      </c>
      <c r="F275" s="182">
        <v>3084</v>
      </c>
      <c r="G275" s="179">
        <v>2056</v>
      </c>
      <c r="H275" s="227">
        <v>274</v>
      </c>
    </row>
    <row r="276" spans="1:8" x14ac:dyDescent="0.3">
      <c r="A276" s="179">
        <v>2019</v>
      </c>
      <c r="B276" s="179" t="s">
        <v>3150</v>
      </c>
      <c r="C276" s="179" t="s">
        <v>3031</v>
      </c>
      <c r="D276" s="179" t="s">
        <v>133</v>
      </c>
      <c r="E276" s="179" t="s">
        <v>3036</v>
      </c>
      <c r="F276" s="182">
        <v>13231.5</v>
      </c>
      <c r="G276" s="179">
        <v>8821</v>
      </c>
      <c r="H276" s="227">
        <v>275</v>
      </c>
    </row>
    <row r="277" spans="1:8" x14ac:dyDescent="0.3">
      <c r="A277" s="179">
        <v>2019</v>
      </c>
      <c r="B277" s="179" t="s">
        <v>3150</v>
      </c>
      <c r="C277" s="179" t="s">
        <v>3031</v>
      </c>
      <c r="D277" s="179" t="s">
        <v>133</v>
      </c>
      <c r="E277" s="179" t="s">
        <v>3036</v>
      </c>
      <c r="F277" s="182">
        <v>13231.5</v>
      </c>
      <c r="G277" s="179">
        <v>8821</v>
      </c>
      <c r="H277" s="227">
        <v>276</v>
      </c>
    </row>
    <row r="278" spans="1:8" x14ac:dyDescent="0.3">
      <c r="A278" s="179">
        <v>2019</v>
      </c>
      <c r="B278" s="179" t="s">
        <v>3150</v>
      </c>
      <c r="C278" s="179" t="s">
        <v>3039</v>
      </c>
      <c r="D278" s="179" t="s">
        <v>133</v>
      </c>
      <c r="E278" s="179" t="s">
        <v>3036</v>
      </c>
      <c r="F278" s="182">
        <v>12370.5</v>
      </c>
      <c r="G278" s="179">
        <v>8247</v>
      </c>
      <c r="H278" s="227">
        <v>277</v>
      </c>
    </row>
    <row r="279" spans="1:8" x14ac:dyDescent="0.3">
      <c r="A279" s="179">
        <v>2019</v>
      </c>
      <c r="B279" s="179" t="s">
        <v>3150</v>
      </c>
      <c r="C279" s="179" t="s">
        <v>3039</v>
      </c>
      <c r="D279" s="179" t="s">
        <v>133</v>
      </c>
      <c r="E279" s="179" t="s">
        <v>3036</v>
      </c>
      <c r="F279" s="182">
        <v>12370.5</v>
      </c>
      <c r="G279" s="179">
        <v>8247</v>
      </c>
      <c r="H279" s="227">
        <v>278</v>
      </c>
    </row>
    <row r="280" spans="1:8" x14ac:dyDescent="0.3">
      <c r="A280" s="179">
        <v>2019</v>
      </c>
      <c r="B280" s="179" t="s">
        <v>3171</v>
      </c>
      <c r="C280" s="179" t="s">
        <v>3027</v>
      </c>
      <c r="D280" s="179" t="s">
        <v>134</v>
      </c>
      <c r="E280" s="179" t="s">
        <v>3028</v>
      </c>
      <c r="F280" s="182">
        <v>8832</v>
      </c>
      <c r="G280" s="179">
        <v>5888</v>
      </c>
      <c r="H280" s="227">
        <v>279</v>
      </c>
    </row>
    <row r="281" spans="1:8" x14ac:dyDescent="0.3">
      <c r="A281" s="179">
        <v>2019</v>
      </c>
      <c r="B281" s="179" t="s">
        <v>3171</v>
      </c>
      <c r="C281" s="179" t="s">
        <v>3027</v>
      </c>
      <c r="D281" s="179" t="s">
        <v>134</v>
      </c>
      <c r="E281" s="179" t="s">
        <v>3028</v>
      </c>
      <c r="F281" s="182">
        <v>8832</v>
      </c>
      <c r="G281" s="179">
        <v>5888</v>
      </c>
      <c r="H281" s="227">
        <v>280</v>
      </c>
    </row>
    <row r="282" spans="1:8" x14ac:dyDescent="0.3">
      <c r="A282" s="179">
        <v>2019</v>
      </c>
      <c r="B282" s="179" t="s">
        <v>3171</v>
      </c>
      <c r="C282" s="179" t="s">
        <v>3031</v>
      </c>
      <c r="D282" s="179" t="s">
        <v>134</v>
      </c>
      <c r="E282" s="179" t="s">
        <v>3028</v>
      </c>
      <c r="F282" s="182">
        <v>13413</v>
      </c>
      <c r="G282" s="179">
        <v>8942</v>
      </c>
      <c r="H282" s="227">
        <v>281</v>
      </c>
    </row>
    <row r="283" spans="1:8" x14ac:dyDescent="0.3">
      <c r="A283" s="179">
        <v>2019</v>
      </c>
      <c r="B283" s="179" t="s">
        <v>3171</v>
      </c>
      <c r="C283" s="179" t="s">
        <v>3031</v>
      </c>
      <c r="D283" s="179" t="s">
        <v>134</v>
      </c>
      <c r="E283" s="179" t="s">
        <v>3028</v>
      </c>
      <c r="F283" s="182">
        <v>13413</v>
      </c>
      <c r="G283" s="179">
        <v>8942</v>
      </c>
      <c r="H283" s="227">
        <v>282</v>
      </c>
    </row>
    <row r="284" spans="1:8" x14ac:dyDescent="0.3">
      <c r="A284" s="179">
        <v>2019</v>
      </c>
      <c r="B284" s="179" t="s">
        <v>3171</v>
      </c>
      <c r="C284" s="179" t="s">
        <v>3048</v>
      </c>
      <c r="D284" s="179" t="s">
        <v>134</v>
      </c>
      <c r="E284" s="179" t="s">
        <v>3028</v>
      </c>
      <c r="F284" s="182">
        <v>4026</v>
      </c>
      <c r="G284" s="179">
        <v>2684</v>
      </c>
      <c r="H284" s="227">
        <v>283</v>
      </c>
    </row>
    <row r="285" spans="1:8" x14ac:dyDescent="0.3">
      <c r="A285" s="179">
        <v>2019</v>
      </c>
      <c r="B285" s="179" t="s">
        <v>3171</v>
      </c>
      <c r="C285" s="179" t="s">
        <v>3048</v>
      </c>
      <c r="D285" s="179" t="s">
        <v>134</v>
      </c>
      <c r="E285" s="179" t="s">
        <v>3028</v>
      </c>
      <c r="F285" s="182">
        <v>4026</v>
      </c>
      <c r="G285" s="179">
        <v>2684</v>
      </c>
      <c r="H285" s="227">
        <v>284</v>
      </c>
    </row>
    <row r="286" spans="1:8" x14ac:dyDescent="0.3">
      <c r="A286" s="179">
        <v>2019</v>
      </c>
      <c r="B286" s="179" t="s">
        <v>3171</v>
      </c>
      <c r="C286" s="179" t="s">
        <v>3027</v>
      </c>
      <c r="D286" s="179" t="s">
        <v>135</v>
      </c>
      <c r="E286" s="179" t="s">
        <v>3036</v>
      </c>
      <c r="F286" s="182">
        <v>8832</v>
      </c>
      <c r="G286" s="179">
        <v>5888</v>
      </c>
      <c r="H286" s="227">
        <v>285</v>
      </c>
    </row>
    <row r="287" spans="1:8" x14ac:dyDescent="0.3">
      <c r="A287" s="179">
        <v>2019</v>
      </c>
      <c r="B287" s="179" t="s">
        <v>3171</v>
      </c>
      <c r="C287" s="179" t="s">
        <v>3027</v>
      </c>
      <c r="D287" s="179" t="s">
        <v>135</v>
      </c>
      <c r="E287" s="179" t="s">
        <v>3036</v>
      </c>
      <c r="F287" s="182">
        <v>8832</v>
      </c>
      <c r="G287" s="179">
        <v>5888</v>
      </c>
      <c r="H287" s="227">
        <v>286</v>
      </c>
    </row>
    <row r="288" spans="1:8" x14ac:dyDescent="0.3">
      <c r="A288" s="179">
        <v>2019</v>
      </c>
      <c r="B288" s="179" t="s">
        <v>3171</v>
      </c>
      <c r="C288" s="179" t="s">
        <v>3039</v>
      </c>
      <c r="D288" s="179" t="s">
        <v>135</v>
      </c>
      <c r="E288" s="179" t="s">
        <v>3036</v>
      </c>
      <c r="F288" s="182">
        <v>3547.5</v>
      </c>
      <c r="G288" s="179">
        <v>2365</v>
      </c>
      <c r="H288" s="227">
        <v>287</v>
      </c>
    </row>
    <row r="289" spans="1:8" x14ac:dyDescent="0.3">
      <c r="A289" s="179">
        <v>2019</v>
      </c>
      <c r="B289" s="179" t="s">
        <v>3171</v>
      </c>
      <c r="C289" s="179" t="s">
        <v>3039</v>
      </c>
      <c r="D289" s="179" t="s">
        <v>135</v>
      </c>
      <c r="E289" s="179" t="s">
        <v>3036</v>
      </c>
      <c r="F289" s="182">
        <v>3547.5</v>
      </c>
      <c r="G289" s="179">
        <v>2365</v>
      </c>
      <c r="H289" s="227">
        <v>288</v>
      </c>
    </row>
    <row r="290" spans="1:8" x14ac:dyDescent="0.3">
      <c r="A290" s="179">
        <v>2019</v>
      </c>
      <c r="B290" s="179" t="s">
        <v>3171</v>
      </c>
      <c r="C290" s="179" t="s">
        <v>3031</v>
      </c>
      <c r="D290" s="179" t="s">
        <v>3042</v>
      </c>
      <c r="E290" s="179" t="s">
        <v>3043</v>
      </c>
      <c r="F290" s="182">
        <v>9486</v>
      </c>
      <c r="G290" s="179">
        <v>6324</v>
      </c>
      <c r="H290" s="227">
        <v>289</v>
      </c>
    </row>
    <row r="291" spans="1:8" x14ac:dyDescent="0.3">
      <c r="A291" s="179">
        <v>2019</v>
      </c>
      <c r="B291" s="179" t="s">
        <v>3171</v>
      </c>
      <c r="C291" s="179" t="s">
        <v>3031</v>
      </c>
      <c r="D291" s="179" t="s">
        <v>3042</v>
      </c>
      <c r="E291" s="179" t="s">
        <v>3043</v>
      </c>
      <c r="F291" s="182">
        <v>9486</v>
      </c>
      <c r="G291" s="179">
        <v>6324</v>
      </c>
      <c r="H291" s="227">
        <v>290</v>
      </c>
    </row>
    <row r="292" spans="1:8" x14ac:dyDescent="0.3">
      <c r="A292" s="179">
        <v>2019</v>
      </c>
      <c r="B292" s="179" t="s">
        <v>3171</v>
      </c>
      <c r="C292" s="179" t="s">
        <v>3048</v>
      </c>
      <c r="D292" s="179" t="s">
        <v>3042</v>
      </c>
      <c r="E292" s="179" t="s">
        <v>3043</v>
      </c>
      <c r="F292" s="182">
        <v>7342.5</v>
      </c>
      <c r="G292" s="179">
        <v>4895</v>
      </c>
      <c r="H292" s="227">
        <v>291</v>
      </c>
    </row>
    <row r="293" spans="1:8" x14ac:dyDescent="0.3">
      <c r="A293" s="179">
        <v>2019</v>
      </c>
      <c r="B293" s="179" t="s">
        <v>3171</v>
      </c>
      <c r="C293" s="179" t="s">
        <v>3048</v>
      </c>
      <c r="D293" s="179" t="s">
        <v>3042</v>
      </c>
      <c r="E293" s="179" t="s">
        <v>3043</v>
      </c>
      <c r="F293" s="182">
        <v>7342.5</v>
      </c>
      <c r="G293" s="179">
        <v>4895</v>
      </c>
      <c r="H293" s="227">
        <v>292</v>
      </c>
    </row>
    <row r="294" spans="1:8" x14ac:dyDescent="0.3">
      <c r="A294" s="179">
        <v>2019</v>
      </c>
      <c r="B294" s="179" t="s">
        <v>3171</v>
      </c>
      <c r="C294" s="179" t="s">
        <v>3031</v>
      </c>
      <c r="D294" s="179" t="s">
        <v>3049</v>
      </c>
      <c r="E294" s="179" t="s">
        <v>3050</v>
      </c>
      <c r="F294" s="182">
        <v>3238.5</v>
      </c>
      <c r="G294" s="179">
        <v>2159</v>
      </c>
      <c r="H294" s="227">
        <v>293</v>
      </c>
    </row>
    <row r="295" spans="1:8" x14ac:dyDescent="0.3">
      <c r="A295" s="179">
        <v>2019</v>
      </c>
      <c r="B295" s="179" t="s">
        <v>3171</v>
      </c>
      <c r="C295" s="179" t="s">
        <v>3031</v>
      </c>
      <c r="D295" s="179" t="s">
        <v>3049</v>
      </c>
      <c r="E295" s="179" t="s">
        <v>3050</v>
      </c>
      <c r="F295" s="182">
        <v>3238.5</v>
      </c>
      <c r="G295" s="179">
        <v>2159</v>
      </c>
      <c r="H295" s="227">
        <v>294</v>
      </c>
    </row>
    <row r="296" spans="1:8" x14ac:dyDescent="0.3">
      <c r="A296" s="179">
        <v>2019</v>
      </c>
      <c r="B296" s="179" t="s">
        <v>3171</v>
      </c>
      <c r="C296" s="179" t="s">
        <v>3039</v>
      </c>
      <c r="D296" s="179" t="s">
        <v>3049</v>
      </c>
      <c r="E296" s="179" t="s">
        <v>3050</v>
      </c>
      <c r="F296" s="182">
        <v>3547.5</v>
      </c>
      <c r="G296" s="179">
        <v>2365</v>
      </c>
      <c r="H296" s="227">
        <v>295</v>
      </c>
    </row>
    <row r="297" spans="1:8" x14ac:dyDescent="0.3">
      <c r="A297" s="179">
        <v>2019</v>
      </c>
      <c r="B297" s="179" t="s">
        <v>3171</v>
      </c>
      <c r="C297" s="179" t="s">
        <v>3039</v>
      </c>
      <c r="D297" s="179" t="s">
        <v>3049</v>
      </c>
      <c r="E297" s="179" t="s">
        <v>3050</v>
      </c>
      <c r="F297" s="182">
        <v>3547.5</v>
      </c>
      <c r="G297" s="179">
        <v>2365</v>
      </c>
      <c r="H297" s="227">
        <v>296</v>
      </c>
    </row>
    <row r="298" spans="1:8" x14ac:dyDescent="0.3">
      <c r="A298" s="179">
        <v>2020</v>
      </c>
      <c r="B298" s="179" t="s">
        <v>3026</v>
      </c>
      <c r="C298" s="179" t="s">
        <v>3027</v>
      </c>
      <c r="D298" s="179" t="s">
        <v>134</v>
      </c>
      <c r="E298" s="179" t="s">
        <v>3028</v>
      </c>
      <c r="F298" s="182">
        <v>8943</v>
      </c>
      <c r="G298" s="179">
        <v>5962</v>
      </c>
      <c r="H298" s="227">
        <v>297</v>
      </c>
    </row>
    <row r="299" spans="1:8" x14ac:dyDescent="0.3">
      <c r="A299" s="179">
        <v>2020</v>
      </c>
      <c r="B299" s="179" t="s">
        <v>3026</v>
      </c>
      <c r="C299" s="179" t="s">
        <v>3027</v>
      </c>
      <c r="D299" s="179" t="s">
        <v>134</v>
      </c>
      <c r="E299" s="179" t="s">
        <v>3028</v>
      </c>
      <c r="F299" s="182">
        <v>8943</v>
      </c>
      <c r="G299" s="179">
        <v>5962</v>
      </c>
      <c r="H299" s="227">
        <v>298</v>
      </c>
    </row>
    <row r="300" spans="1:8" x14ac:dyDescent="0.3">
      <c r="A300" s="179">
        <v>2020</v>
      </c>
      <c r="B300" s="179" t="s">
        <v>3026</v>
      </c>
      <c r="C300" s="179" t="s">
        <v>3031</v>
      </c>
      <c r="D300" s="179" t="s">
        <v>134</v>
      </c>
      <c r="E300" s="179" t="s">
        <v>3028</v>
      </c>
      <c r="F300" s="182">
        <v>2395.5</v>
      </c>
      <c r="G300" s="179">
        <v>1597</v>
      </c>
      <c r="H300" s="227">
        <v>299</v>
      </c>
    </row>
    <row r="301" spans="1:8" x14ac:dyDescent="0.3">
      <c r="A301" s="179">
        <v>2020</v>
      </c>
      <c r="B301" s="179" t="s">
        <v>3026</v>
      </c>
      <c r="C301" s="179" t="s">
        <v>3031</v>
      </c>
      <c r="D301" s="179" t="s">
        <v>134</v>
      </c>
      <c r="E301" s="179" t="s">
        <v>3028</v>
      </c>
      <c r="F301" s="182">
        <v>11761.5</v>
      </c>
      <c r="G301" s="179">
        <v>7841</v>
      </c>
      <c r="H301" s="227">
        <v>300</v>
      </c>
    </row>
    <row r="302" spans="1:8" x14ac:dyDescent="0.3">
      <c r="A302" s="179">
        <v>2020</v>
      </c>
      <c r="B302" s="179" t="s">
        <v>3026</v>
      </c>
      <c r="C302" s="179" t="s">
        <v>3031</v>
      </c>
      <c r="D302" s="179" t="s">
        <v>134</v>
      </c>
      <c r="E302" s="179" t="s">
        <v>3028</v>
      </c>
      <c r="F302" s="182">
        <v>2395.5</v>
      </c>
      <c r="G302" s="179">
        <v>1597</v>
      </c>
      <c r="H302" s="227">
        <v>301</v>
      </c>
    </row>
    <row r="303" spans="1:8" x14ac:dyDescent="0.3">
      <c r="A303" s="179">
        <v>2020</v>
      </c>
      <c r="B303" s="179" t="s">
        <v>3026</v>
      </c>
      <c r="C303" s="179" t="s">
        <v>3031</v>
      </c>
      <c r="D303" s="179" t="s">
        <v>134</v>
      </c>
      <c r="E303" s="179" t="s">
        <v>3028</v>
      </c>
      <c r="F303" s="182">
        <v>11761.5</v>
      </c>
      <c r="G303" s="179">
        <v>7841</v>
      </c>
      <c r="H303" s="227">
        <v>302</v>
      </c>
    </row>
    <row r="304" spans="1:8" x14ac:dyDescent="0.3">
      <c r="A304" s="179">
        <v>2020</v>
      </c>
      <c r="B304" s="179" t="s">
        <v>3026</v>
      </c>
      <c r="C304" s="179" t="s">
        <v>3027</v>
      </c>
      <c r="D304" s="179" t="s">
        <v>135</v>
      </c>
      <c r="E304" s="179" t="s">
        <v>3036</v>
      </c>
      <c r="F304" s="182">
        <v>14596.5</v>
      </c>
      <c r="G304" s="179">
        <v>9731</v>
      </c>
      <c r="H304" s="227">
        <v>303</v>
      </c>
    </row>
    <row r="305" spans="1:8" x14ac:dyDescent="0.3">
      <c r="A305" s="179">
        <v>2020</v>
      </c>
      <c r="B305" s="179" t="s">
        <v>3026</v>
      </c>
      <c r="C305" s="179" t="s">
        <v>3027</v>
      </c>
      <c r="D305" s="179" t="s">
        <v>135</v>
      </c>
      <c r="E305" s="179" t="s">
        <v>3036</v>
      </c>
      <c r="F305" s="182">
        <v>14596.5</v>
      </c>
      <c r="G305" s="179">
        <v>9731</v>
      </c>
      <c r="H305" s="227">
        <v>304</v>
      </c>
    </row>
    <row r="306" spans="1:8" x14ac:dyDescent="0.3">
      <c r="A306" s="179">
        <v>2020</v>
      </c>
      <c r="B306" s="179" t="s">
        <v>3026</v>
      </c>
      <c r="C306" s="179" t="s">
        <v>3039</v>
      </c>
      <c r="D306" s="179" t="s">
        <v>135</v>
      </c>
      <c r="E306" s="179" t="s">
        <v>3036</v>
      </c>
      <c r="F306" s="182">
        <v>8793</v>
      </c>
      <c r="G306" s="179">
        <v>5862</v>
      </c>
      <c r="H306" s="227">
        <v>305</v>
      </c>
    </row>
    <row r="307" spans="1:8" x14ac:dyDescent="0.3">
      <c r="A307" s="179">
        <v>2020</v>
      </c>
      <c r="B307" s="179" t="s">
        <v>3026</v>
      </c>
      <c r="C307" s="179" t="s">
        <v>3039</v>
      </c>
      <c r="D307" s="179" t="s">
        <v>135</v>
      </c>
      <c r="E307" s="179" t="s">
        <v>3036</v>
      </c>
      <c r="F307" s="182">
        <v>8793</v>
      </c>
      <c r="G307" s="179">
        <v>5862</v>
      </c>
      <c r="H307" s="227">
        <v>306</v>
      </c>
    </row>
    <row r="308" spans="1:8" x14ac:dyDescent="0.3">
      <c r="A308" s="179">
        <v>2020</v>
      </c>
      <c r="B308" s="179" t="s">
        <v>3026</v>
      </c>
      <c r="C308" s="179" t="s">
        <v>3031</v>
      </c>
      <c r="D308" s="179" t="s">
        <v>3042</v>
      </c>
      <c r="E308" s="179" t="s">
        <v>3043</v>
      </c>
      <c r="F308" s="182">
        <v>4666</v>
      </c>
      <c r="G308" s="179">
        <v>5623</v>
      </c>
      <c r="H308" s="227">
        <v>307</v>
      </c>
    </row>
    <row r="309" spans="1:8" x14ac:dyDescent="0.3">
      <c r="A309" s="179">
        <v>2020</v>
      </c>
      <c r="B309" s="179" t="s">
        <v>3026</v>
      </c>
      <c r="C309" s="179" t="s">
        <v>3031</v>
      </c>
      <c r="D309" s="179" t="s">
        <v>3042</v>
      </c>
      <c r="E309" s="179" t="s">
        <v>3043</v>
      </c>
      <c r="F309" s="182">
        <v>7318.5</v>
      </c>
      <c r="G309" s="179">
        <v>4879</v>
      </c>
      <c r="H309" s="227">
        <v>308</v>
      </c>
    </row>
    <row r="310" spans="1:8" x14ac:dyDescent="0.3">
      <c r="A310" s="179">
        <v>2020</v>
      </c>
      <c r="B310" s="179" t="s">
        <v>3026</v>
      </c>
      <c r="C310" s="179" t="s">
        <v>3031</v>
      </c>
      <c r="D310" s="179" t="s">
        <v>3042</v>
      </c>
      <c r="E310" s="179" t="s">
        <v>3043</v>
      </c>
      <c r="F310" s="182">
        <v>4666</v>
      </c>
      <c r="G310" s="179">
        <v>5623</v>
      </c>
      <c r="H310" s="227">
        <v>309</v>
      </c>
    </row>
    <row r="311" spans="1:8" x14ac:dyDescent="0.3">
      <c r="A311" s="179">
        <v>2020</v>
      </c>
      <c r="B311" s="179" t="s">
        <v>3026</v>
      </c>
      <c r="C311" s="179" t="s">
        <v>3031</v>
      </c>
      <c r="D311" s="179" t="s">
        <v>3042</v>
      </c>
      <c r="E311" s="179" t="s">
        <v>3043</v>
      </c>
      <c r="F311" s="182">
        <v>7318.5</v>
      </c>
      <c r="G311" s="179">
        <v>4879</v>
      </c>
      <c r="H311" s="227">
        <v>310</v>
      </c>
    </row>
    <row r="312" spans="1:8" x14ac:dyDescent="0.3">
      <c r="A312" s="179">
        <v>2020</v>
      </c>
      <c r="B312" s="179" t="s">
        <v>3026</v>
      </c>
      <c r="C312" s="179" t="s">
        <v>3048</v>
      </c>
      <c r="D312" s="179" t="s">
        <v>3049</v>
      </c>
      <c r="E312" s="179" t="s">
        <v>3050</v>
      </c>
      <c r="F312" s="182">
        <v>3553.5</v>
      </c>
      <c r="G312" s="179">
        <v>2369</v>
      </c>
      <c r="H312" s="227">
        <v>311</v>
      </c>
    </row>
    <row r="313" spans="1:8" x14ac:dyDescent="0.3">
      <c r="A313" s="179">
        <v>2020</v>
      </c>
      <c r="B313" s="179" t="s">
        <v>3026</v>
      </c>
      <c r="C313" s="179" t="s">
        <v>3048</v>
      </c>
      <c r="D313" s="179" t="s">
        <v>3049</v>
      </c>
      <c r="E313" s="179" t="s">
        <v>3050</v>
      </c>
      <c r="F313" s="182">
        <v>3553.5</v>
      </c>
      <c r="G313" s="179">
        <v>2369</v>
      </c>
      <c r="H313" s="227">
        <v>312</v>
      </c>
    </row>
    <row r="314" spans="1:8" x14ac:dyDescent="0.3">
      <c r="A314" s="179">
        <v>2020</v>
      </c>
      <c r="B314" s="179" t="s">
        <v>3026</v>
      </c>
      <c r="C314" s="179" t="s">
        <v>3027</v>
      </c>
      <c r="D314" s="179" t="s">
        <v>133</v>
      </c>
      <c r="E314" s="179" t="s">
        <v>3036</v>
      </c>
      <c r="F314" s="182">
        <v>14596.5</v>
      </c>
      <c r="G314" s="179">
        <v>9731</v>
      </c>
      <c r="H314" s="227">
        <v>313</v>
      </c>
    </row>
    <row r="315" spans="1:8" x14ac:dyDescent="0.3">
      <c r="A315" s="179">
        <v>2020</v>
      </c>
      <c r="B315" s="179" t="s">
        <v>3026</v>
      </c>
      <c r="C315" s="179" t="s">
        <v>3027</v>
      </c>
      <c r="D315" s="179" t="s">
        <v>133</v>
      </c>
      <c r="E315" s="179" t="s">
        <v>3036</v>
      </c>
      <c r="F315" s="182">
        <v>14596.5</v>
      </c>
      <c r="G315" s="179">
        <v>9731</v>
      </c>
      <c r="H315" s="227">
        <v>314</v>
      </c>
    </row>
    <row r="316" spans="1:8" x14ac:dyDescent="0.3">
      <c r="A316" s="179">
        <v>2020</v>
      </c>
      <c r="B316" s="179" t="s">
        <v>3026</v>
      </c>
      <c r="C316" s="179" t="s">
        <v>3039</v>
      </c>
      <c r="D316" s="179" t="s">
        <v>133</v>
      </c>
      <c r="E316" s="179" t="s">
        <v>3036</v>
      </c>
      <c r="F316" s="182">
        <v>8793</v>
      </c>
      <c r="G316" s="179">
        <v>5862</v>
      </c>
      <c r="H316" s="227">
        <v>315</v>
      </c>
    </row>
    <row r="317" spans="1:8" x14ac:dyDescent="0.3">
      <c r="A317" s="179">
        <v>2020</v>
      </c>
      <c r="B317" s="179" t="s">
        <v>3026</v>
      </c>
      <c r="C317" s="179" t="s">
        <v>3039</v>
      </c>
      <c r="D317" s="179" t="s">
        <v>133</v>
      </c>
      <c r="E317" s="179" t="s">
        <v>3036</v>
      </c>
      <c r="F317" s="182">
        <v>8793</v>
      </c>
      <c r="G317" s="179">
        <v>5862</v>
      </c>
      <c r="H317" s="227">
        <v>316</v>
      </c>
    </row>
    <row r="318" spans="1:8" x14ac:dyDescent="0.3">
      <c r="A318" s="179">
        <v>2020</v>
      </c>
      <c r="B318" s="179" t="s">
        <v>3057</v>
      </c>
      <c r="C318" s="179" t="s">
        <v>3031</v>
      </c>
      <c r="D318" s="179" t="s">
        <v>134</v>
      </c>
      <c r="E318" s="179" t="s">
        <v>3028</v>
      </c>
      <c r="F318" s="182">
        <v>4887</v>
      </c>
      <c r="G318" s="179">
        <v>3258</v>
      </c>
      <c r="H318" s="227">
        <v>317</v>
      </c>
    </row>
    <row r="319" spans="1:8" x14ac:dyDescent="0.3">
      <c r="A319" s="179">
        <v>2020</v>
      </c>
      <c r="B319" s="179" t="s">
        <v>3057</v>
      </c>
      <c r="C319" s="179" t="s">
        <v>3031</v>
      </c>
      <c r="D319" s="179" t="s">
        <v>134</v>
      </c>
      <c r="E319" s="179" t="s">
        <v>3028</v>
      </c>
      <c r="F319" s="182">
        <v>4887</v>
      </c>
      <c r="G319" s="179">
        <v>3258</v>
      </c>
      <c r="H319" s="227">
        <v>318</v>
      </c>
    </row>
    <row r="320" spans="1:8" x14ac:dyDescent="0.3">
      <c r="A320" s="179">
        <v>2020</v>
      </c>
      <c r="B320" s="179" t="s">
        <v>3057</v>
      </c>
      <c r="C320" s="179" t="s">
        <v>3031</v>
      </c>
      <c r="D320" s="179" t="s">
        <v>135</v>
      </c>
      <c r="E320" s="179" t="s">
        <v>3036</v>
      </c>
      <c r="F320" s="182">
        <v>13428</v>
      </c>
      <c r="G320" s="179">
        <v>8952</v>
      </c>
      <c r="H320" s="227">
        <v>319</v>
      </c>
    </row>
    <row r="321" spans="1:8" x14ac:dyDescent="0.3">
      <c r="A321" s="179">
        <v>2020</v>
      </c>
      <c r="B321" s="179" t="s">
        <v>3057</v>
      </c>
      <c r="C321" s="179" t="s">
        <v>3031</v>
      </c>
      <c r="D321" s="179" t="s">
        <v>135</v>
      </c>
      <c r="E321" s="179" t="s">
        <v>3036</v>
      </c>
      <c r="F321" s="182">
        <v>13428</v>
      </c>
      <c r="G321" s="179">
        <v>8952</v>
      </c>
      <c r="H321" s="227">
        <v>320</v>
      </c>
    </row>
    <row r="322" spans="1:8" x14ac:dyDescent="0.3">
      <c r="A322" s="179">
        <v>2020</v>
      </c>
      <c r="B322" s="179" t="s">
        <v>3057</v>
      </c>
      <c r="C322" s="179" t="s">
        <v>3039</v>
      </c>
      <c r="D322" s="179" t="s">
        <v>135</v>
      </c>
      <c r="E322" s="179" t="s">
        <v>3036</v>
      </c>
      <c r="F322" s="182">
        <v>11122.5</v>
      </c>
      <c r="G322" s="179">
        <v>7415</v>
      </c>
      <c r="H322" s="227">
        <v>321</v>
      </c>
    </row>
    <row r="323" spans="1:8" x14ac:dyDescent="0.3">
      <c r="A323" s="179">
        <v>2020</v>
      </c>
      <c r="B323" s="179" t="s">
        <v>3057</v>
      </c>
      <c r="C323" s="179" t="s">
        <v>3039</v>
      </c>
      <c r="D323" s="179" t="s">
        <v>135</v>
      </c>
      <c r="E323" s="179" t="s">
        <v>3036</v>
      </c>
      <c r="F323" s="182">
        <v>11122.5</v>
      </c>
      <c r="G323" s="179">
        <v>7415</v>
      </c>
      <c r="H323" s="227">
        <v>322</v>
      </c>
    </row>
    <row r="324" spans="1:8" x14ac:dyDescent="0.3">
      <c r="A324" s="179">
        <v>2020</v>
      </c>
      <c r="B324" s="179" t="s">
        <v>3057</v>
      </c>
      <c r="C324" s="179" t="s">
        <v>3027</v>
      </c>
      <c r="D324" s="179" t="s">
        <v>3042</v>
      </c>
      <c r="E324" s="179" t="s">
        <v>3043</v>
      </c>
      <c r="F324" s="182">
        <v>3897</v>
      </c>
      <c r="G324" s="179">
        <v>2598</v>
      </c>
      <c r="H324" s="227">
        <v>323</v>
      </c>
    </row>
    <row r="325" spans="1:8" x14ac:dyDescent="0.3">
      <c r="A325" s="179">
        <v>2020</v>
      </c>
      <c r="B325" s="179" t="s">
        <v>3057</v>
      </c>
      <c r="C325" s="179" t="s">
        <v>3027</v>
      </c>
      <c r="D325" s="179" t="s">
        <v>3042</v>
      </c>
      <c r="E325" s="179" t="s">
        <v>3043</v>
      </c>
      <c r="F325" s="182">
        <v>8832</v>
      </c>
      <c r="G325" s="179">
        <v>5888</v>
      </c>
      <c r="H325" s="227">
        <v>324</v>
      </c>
    </row>
    <row r="326" spans="1:8" x14ac:dyDescent="0.3">
      <c r="A326" s="179">
        <v>2020</v>
      </c>
      <c r="B326" s="179" t="s">
        <v>3057</v>
      </c>
      <c r="C326" s="179" t="s">
        <v>3027</v>
      </c>
      <c r="D326" s="179" t="s">
        <v>3042</v>
      </c>
      <c r="E326" s="179" t="s">
        <v>3043</v>
      </c>
      <c r="F326" s="182">
        <v>3897</v>
      </c>
      <c r="G326" s="179">
        <v>2598</v>
      </c>
      <c r="H326" s="227">
        <v>325</v>
      </c>
    </row>
    <row r="327" spans="1:8" x14ac:dyDescent="0.3">
      <c r="A327" s="179">
        <v>2020</v>
      </c>
      <c r="B327" s="179" t="s">
        <v>3057</v>
      </c>
      <c r="C327" s="179" t="s">
        <v>3027</v>
      </c>
      <c r="D327" s="179" t="s">
        <v>3042</v>
      </c>
      <c r="E327" s="179" t="s">
        <v>3043</v>
      </c>
      <c r="F327" s="182">
        <v>8832</v>
      </c>
      <c r="G327" s="179">
        <v>5888</v>
      </c>
      <c r="H327" s="227">
        <v>326</v>
      </c>
    </row>
    <row r="328" spans="1:8" x14ac:dyDescent="0.3">
      <c r="A328" s="179">
        <v>2020</v>
      </c>
      <c r="B328" s="179" t="s">
        <v>3057</v>
      </c>
      <c r="C328" s="179" t="s">
        <v>3027</v>
      </c>
      <c r="D328" s="179" t="s">
        <v>3049</v>
      </c>
      <c r="E328" s="179" t="s">
        <v>3050</v>
      </c>
      <c r="F328" s="182">
        <v>14647.5</v>
      </c>
      <c r="G328" s="179">
        <v>9765</v>
      </c>
      <c r="H328" s="227">
        <v>327</v>
      </c>
    </row>
    <row r="329" spans="1:8" x14ac:dyDescent="0.3">
      <c r="A329" s="179">
        <v>2020</v>
      </c>
      <c r="B329" s="179" t="s">
        <v>3057</v>
      </c>
      <c r="C329" s="179" t="s">
        <v>3027</v>
      </c>
      <c r="D329" s="179" t="s">
        <v>3049</v>
      </c>
      <c r="E329" s="179" t="s">
        <v>3050</v>
      </c>
      <c r="F329" s="182">
        <v>14647.5</v>
      </c>
      <c r="G329" s="179">
        <v>9765</v>
      </c>
      <c r="H329" s="227">
        <v>328</v>
      </c>
    </row>
    <row r="330" spans="1:8" x14ac:dyDescent="0.3">
      <c r="A330" s="179">
        <v>2020</v>
      </c>
      <c r="B330" s="179" t="s">
        <v>3057</v>
      </c>
      <c r="C330" s="179" t="s">
        <v>3039</v>
      </c>
      <c r="D330" s="179" t="s">
        <v>3049</v>
      </c>
      <c r="E330" s="179" t="s">
        <v>3050</v>
      </c>
      <c r="F330" s="182">
        <v>11122.5</v>
      </c>
      <c r="G330" s="179">
        <v>7415</v>
      </c>
      <c r="H330" s="227">
        <v>329</v>
      </c>
    </row>
    <row r="331" spans="1:8" x14ac:dyDescent="0.3">
      <c r="A331" s="179">
        <v>2020</v>
      </c>
      <c r="B331" s="179" t="s">
        <v>3057</v>
      </c>
      <c r="C331" s="179" t="s">
        <v>3039</v>
      </c>
      <c r="D331" s="179" t="s">
        <v>3049</v>
      </c>
      <c r="E331" s="179" t="s">
        <v>3050</v>
      </c>
      <c r="F331" s="182">
        <v>11122.5</v>
      </c>
      <c r="G331" s="179">
        <v>7415</v>
      </c>
      <c r="H331" s="227">
        <v>330</v>
      </c>
    </row>
    <row r="332" spans="1:8" x14ac:dyDescent="0.3">
      <c r="A332" s="179">
        <v>2020</v>
      </c>
      <c r="B332" s="179" t="s">
        <v>3057</v>
      </c>
      <c r="C332" s="179" t="s">
        <v>3031</v>
      </c>
      <c r="D332" s="179" t="s">
        <v>133</v>
      </c>
      <c r="E332" s="179" t="s">
        <v>3036</v>
      </c>
      <c r="F332" s="182">
        <v>13428</v>
      </c>
      <c r="G332" s="179">
        <v>8952</v>
      </c>
      <c r="H332" s="227">
        <v>331</v>
      </c>
    </row>
    <row r="333" spans="1:8" x14ac:dyDescent="0.3">
      <c r="A333" s="179">
        <v>2020</v>
      </c>
      <c r="B333" s="179" t="s">
        <v>3057</v>
      </c>
      <c r="C333" s="179" t="s">
        <v>3031</v>
      </c>
      <c r="D333" s="179" t="s">
        <v>133</v>
      </c>
      <c r="E333" s="179" t="s">
        <v>3036</v>
      </c>
      <c r="F333" s="182">
        <v>13428</v>
      </c>
      <c r="G333" s="179">
        <v>8952</v>
      </c>
      <c r="H333" s="227">
        <v>332</v>
      </c>
    </row>
    <row r="334" spans="1:8" x14ac:dyDescent="0.3">
      <c r="A334" s="179">
        <v>2020</v>
      </c>
      <c r="B334" s="179" t="s">
        <v>3057</v>
      </c>
      <c r="C334" s="179" t="s">
        <v>3048</v>
      </c>
      <c r="D334" s="179" t="s">
        <v>133</v>
      </c>
      <c r="E334" s="179" t="s">
        <v>3036</v>
      </c>
      <c r="F334" s="182">
        <v>7480.5</v>
      </c>
      <c r="G334" s="179">
        <v>4987</v>
      </c>
      <c r="H334" s="227">
        <v>333</v>
      </c>
    </row>
    <row r="335" spans="1:8" x14ac:dyDescent="0.3">
      <c r="A335" s="179">
        <v>2020</v>
      </c>
      <c r="B335" s="179" t="s">
        <v>3057</v>
      </c>
      <c r="C335" s="179" t="s">
        <v>3048</v>
      </c>
      <c r="D335" s="179" t="s">
        <v>133</v>
      </c>
      <c r="E335" s="179" t="s">
        <v>3036</v>
      </c>
      <c r="F335" s="182">
        <v>7480.5</v>
      </c>
      <c r="G335" s="179">
        <v>4987</v>
      </c>
      <c r="H335" s="227">
        <v>334</v>
      </c>
    </row>
    <row r="336" spans="1:8" x14ac:dyDescent="0.3">
      <c r="A336" s="179">
        <v>2020</v>
      </c>
      <c r="B336" s="179" t="s">
        <v>3076</v>
      </c>
      <c r="C336" s="179" t="s">
        <v>3031</v>
      </c>
      <c r="D336" s="179" t="s">
        <v>134</v>
      </c>
      <c r="E336" s="179" t="s">
        <v>3028</v>
      </c>
      <c r="F336" s="182">
        <v>867</v>
      </c>
      <c r="G336" s="179">
        <v>578</v>
      </c>
      <c r="H336" s="227">
        <v>335</v>
      </c>
    </row>
    <row r="337" spans="1:8" x14ac:dyDescent="0.3">
      <c r="A337" s="179">
        <v>2020</v>
      </c>
      <c r="B337" s="179" t="s">
        <v>3076</v>
      </c>
      <c r="C337" s="179" t="s">
        <v>3031</v>
      </c>
      <c r="D337" s="179" t="s">
        <v>134</v>
      </c>
      <c r="E337" s="179" t="s">
        <v>3028</v>
      </c>
      <c r="F337" s="182">
        <v>867</v>
      </c>
      <c r="G337" s="179">
        <v>578</v>
      </c>
      <c r="H337" s="227">
        <v>336</v>
      </c>
    </row>
    <row r="338" spans="1:8" x14ac:dyDescent="0.3">
      <c r="A338" s="179">
        <v>2020</v>
      </c>
      <c r="B338" s="179" t="s">
        <v>3076</v>
      </c>
      <c r="C338" s="179" t="s">
        <v>3039</v>
      </c>
      <c r="D338" s="179" t="s">
        <v>134</v>
      </c>
      <c r="E338" s="179" t="s">
        <v>3028</v>
      </c>
      <c r="F338" s="182">
        <v>14619</v>
      </c>
      <c r="G338" s="179">
        <v>9746</v>
      </c>
      <c r="H338" s="227">
        <v>337</v>
      </c>
    </row>
    <row r="339" spans="1:8" x14ac:dyDescent="0.3">
      <c r="A339" s="179">
        <v>2020</v>
      </c>
      <c r="B339" s="179" t="s">
        <v>3076</v>
      </c>
      <c r="C339" s="179" t="s">
        <v>3039</v>
      </c>
      <c r="D339" s="179" t="s">
        <v>134</v>
      </c>
      <c r="E339" s="179" t="s">
        <v>3028</v>
      </c>
      <c r="F339" s="182">
        <v>14619</v>
      </c>
      <c r="G339" s="179">
        <v>9746</v>
      </c>
      <c r="H339" s="227">
        <v>338</v>
      </c>
    </row>
    <row r="340" spans="1:8" x14ac:dyDescent="0.3">
      <c r="A340" s="179">
        <v>2020</v>
      </c>
      <c r="B340" s="179" t="s">
        <v>3076</v>
      </c>
      <c r="C340" s="179" t="s">
        <v>3031</v>
      </c>
      <c r="D340" s="179" t="s">
        <v>135</v>
      </c>
      <c r="E340" s="179" t="s">
        <v>3036</v>
      </c>
      <c r="F340" s="182">
        <v>5380.5</v>
      </c>
      <c r="G340" s="179">
        <v>3587</v>
      </c>
      <c r="H340" s="227">
        <v>339</v>
      </c>
    </row>
    <row r="341" spans="1:8" x14ac:dyDescent="0.3">
      <c r="A341" s="179">
        <v>2020</v>
      </c>
      <c r="B341" s="179" t="s">
        <v>3076</v>
      </c>
      <c r="C341" s="179" t="s">
        <v>3031</v>
      </c>
      <c r="D341" s="179" t="s">
        <v>135</v>
      </c>
      <c r="E341" s="179" t="s">
        <v>3036</v>
      </c>
      <c r="F341" s="182">
        <v>5380.5</v>
      </c>
      <c r="G341" s="179">
        <v>3587</v>
      </c>
      <c r="H341" s="227">
        <v>340</v>
      </c>
    </row>
    <row r="342" spans="1:8" x14ac:dyDescent="0.3">
      <c r="A342" s="179">
        <v>2020</v>
      </c>
      <c r="B342" s="179" t="s">
        <v>3076</v>
      </c>
      <c r="C342" s="179" t="s">
        <v>3039</v>
      </c>
      <c r="D342" s="179" t="s">
        <v>135</v>
      </c>
      <c r="E342" s="179" t="s">
        <v>3036</v>
      </c>
      <c r="F342" s="182">
        <v>14619</v>
      </c>
      <c r="G342" s="179">
        <v>9746</v>
      </c>
      <c r="H342" s="227">
        <v>341</v>
      </c>
    </row>
    <row r="343" spans="1:8" x14ac:dyDescent="0.3">
      <c r="A343" s="179">
        <v>2020</v>
      </c>
      <c r="B343" s="179" t="s">
        <v>3076</v>
      </c>
      <c r="C343" s="179" t="s">
        <v>3039</v>
      </c>
      <c r="D343" s="179" t="s">
        <v>135</v>
      </c>
      <c r="E343" s="179" t="s">
        <v>3036</v>
      </c>
      <c r="F343" s="182">
        <v>14619</v>
      </c>
      <c r="G343" s="179">
        <v>9746</v>
      </c>
      <c r="H343" s="227">
        <v>342</v>
      </c>
    </row>
    <row r="344" spans="1:8" x14ac:dyDescent="0.3">
      <c r="A344" s="179">
        <v>2020</v>
      </c>
      <c r="B344" s="179" t="s">
        <v>3076</v>
      </c>
      <c r="C344" s="179" t="s">
        <v>3027</v>
      </c>
      <c r="D344" s="179" t="s">
        <v>3042</v>
      </c>
      <c r="E344" s="179" t="s">
        <v>3043</v>
      </c>
      <c r="F344" s="182">
        <v>14596.5</v>
      </c>
      <c r="G344" s="179">
        <v>9731</v>
      </c>
      <c r="H344" s="227">
        <v>343</v>
      </c>
    </row>
    <row r="345" spans="1:8" x14ac:dyDescent="0.3">
      <c r="A345" s="179">
        <v>2020</v>
      </c>
      <c r="B345" s="179" t="s">
        <v>3076</v>
      </c>
      <c r="C345" s="179" t="s">
        <v>3027</v>
      </c>
      <c r="D345" s="179" t="s">
        <v>3042</v>
      </c>
      <c r="E345" s="179" t="s">
        <v>3043</v>
      </c>
      <c r="F345" s="182">
        <v>14596.5</v>
      </c>
      <c r="G345" s="179">
        <v>9731</v>
      </c>
      <c r="H345" s="227">
        <v>344</v>
      </c>
    </row>
    <row r="346" spans="1:8" x14ac:dyDescent="0.3">
      <c r="A346" s="179">
        <v>2020</v>
      </c>
      <c r="B346" s="179" t="s">
        <v>3076</v>
      </c>
      <c r="C346" s="179" t="s">
        <v>3039</v>
      </c>
      <c r="D346" s="179" t="s">
        <v>3042</v>
      </c>
      <c r="E346" s="179" t="s">
        <v>3043</v>
      </c>
      <c r="F346" s="182">
        <v>3547.5</v>
      </c>
      <c r="G346" s="179">
        <v>2365</v>
      </c>
      <c r="H346" s="227">
        <v>345</v>
      </c>
    </row>
    <row r="347" spans="1:8" x14ac:dyDescent="0.3">
      <c r="A347" s="179">
        <v>2020</v>
      </c>
      <c r="B347" s="179" t="s">
        <v>3076</v>
      </c>
      <c r="C347" s="179" t="s">
        <v>3039</v>
      </c>
      <c r="D347" s="179" t="s">
        <v>3042</v>
      </c>
      <c r="E347" s="179" t="s">
        <v>3043</v>
      </c>
      <c r="F347" s="182">
        <v>3547.5</v>
      </c>
      <c r="G347" s="179">
        <v>2365</v>
      </c>
      <c r="H347" s="227">
        <v>346</v>
      </c>
    </row>
    <row r="348" spans="1:8" x14ac:dyDescent="0.3">
      <c r="A348" s="179">
        <v>2020</v>
      </c>
      <c r="B348" s="179" t="s">
        <v>3076</v>
      </c>
      <c r="C348" s="179" t="s">
        <v>3027</v>
      </c>
      <c r="D348" s="179" t="s">
        <v>3049</v>
      </c>
      <c r="E348" s="179" t="s">
        <v>3050</v>
      </c>
      <c r="F348" s="182">
        <v>1398.6</v>
      </c>
      <c r="G348" s="179">
        <v>999</v>
      </c>
      <c r="H348" s="227">
        <v>347</v>
      </c>
    </row>
    <row r="349" spans="1:8" x14ac:dyDescent="0.3">
      <c r="A349" s="179">
        <v>2020</v>
      </c>
      <c r="B349" s="179" t="s">
        <v>3076</v>
      </c>
      <c r="C349" s="179" t="s">
        <v>3027</v>
      </c>
      <c r="D349" s="179" t="s">
        <v>3049</v>
      </c>
      <c r="E349" s="179" t="s">
        <v>3050</v>
      </c>
      <c r="F349" s="182">
        <v>1398.6</v>
      </c>
      <c r="G349" s="179">
        <v>999</v>
      </c>
      <c r="H349" s="227">
        <v>348</v>
      </c>
    </row>
    <row r="350" spans="1:8" x14ac:dyDescent="0.3">
      <c r="A350" s="179">
        <v>2020</v>
      </c>
      <c r="B350" s="179" t="s">
        <v>3076</v>
      </c>
      <c r="C350" s="179" t="s">
        <v>3039</v>
      </c>
      <c r="D350" s="179" t="s">
        <v>3049</v>
      </c>
      <c r="E350" s="179" t="s">
        <v>3050</v>
      </c>
      <c r="F350" s="182">
        <v>219.79999999999998</v>
      </c>
      <c r="G350" s="179">
        <v>157</v>
      </c>
      <c r="H350" s="227">
        <v>349</v>
      </c>
    </row>
    <row r="351" spans="1:8" x14ac:dyDescent="0.3">
      <c r="A351" s="179">
        <v>2020</v>
      </c>
      <c r="B351" s="179" t="s">
        <v>3076</v>
      </c>
      <c r="C351" s="179" t="s">
        <v>3039</v>
      </c>
      <c r="D351" s="179" t="s">
        <v>3049</v>
      </c>
      <c r="E351" s="179" t="s">
        <v>3050</v>
      </c>
      <c r="F351" s="182">
        <v>219.79999999999998</v>
      </c>
      <c r="G351" s="179">
        <v>157</v>
      </c>
      <c r="H351" s="227">
        <v>350</v>
      </c>
    </row>
    <row r="352" spans="1:8" x14ac:dyDescent="0.3">
      <c r="A352" s="179">
        <v>2020</v>
      </c>
      <c r="B352" s="179" t="s">
        <v>3076</v>
      </c>
      <c r="C352" s="179" t="s">
        <v>3031</v>
      </c>
      <c r="D352" s="179" t="s">
        <v>133</v>
      </c>
      <c r="E352" s="179" t="s">
        <v>3036</v>
      </c>
      <c r="F352" s="182">
        <v>5021.7999999999993</v>
      </c>
      <c r="G352" s="179">
        <v>3587</v>
      </c>
      <c r="H352" s="227">
        <v>351</v>
      </c>
    </row>
    <row r="353" spans="1:8" x14ac:dyDescent="0.3">
      <c r="A353" s="179">
        <v>2020</v>
      </c>
      <c r="B353" s="179" t="s">
        <v>3076</v>
      </c>
      <c r="C353" s="179" t="s">
        <v>3031</v>
      </c>
      <c r="D353" s="179" t="s">
        <v>133</v>
      </c>
      <c r="E353" s="179" t="s">
        <v>3036</v>
      </c>
      <c r="F353" s="182">
        <v>5021.7999999999993</v>
      </c>
      <c r="G353" s="179">
        <v>3587</v>
      </c>
      <c r="H353" s="227">
        <v>352</v>
      </c>
    </row>
    <row r="354" spans="1:8" x14ac:dyDescent="0.3">
      <c r="A354" s="179">
        <v>2020</v>
      </c>
      <c r="B354" s="179" t="s">
        <v>3076</v>
      </c>
      <c r="C354" s="179" t="s">
        <v>3048</v>
      </c>
      <c r="D354" s="179" t="s">
        <v>133</v>
      </c>
      <c r="E354" s="179" t="s">
        <v>3036</v>
      </c>
      <c r="F354" s="182">
        <v>13483.4</v>
      </c>
      <c r="G354" s="179">
        <v>9631</v>
      </c>
      <c r="H354" s="227">
        <v>353</v>
      </c>
    </row>
    <row r="355" spans="1:8" x14ac:dyDescent="0.3">
      <c r="A355" s="179">
        <v>2020</v>
      </c>
      <c r="B355" s="179" t="s">
        <v>3076</v>
      </c>
      <c r="C355" s="179" t="s">
        <v>3048</v>
      </c>
      <c r="D355" s="179" t="s">
        <v>133</v>
      </c>
      <c r="E355" s="179" t="s">
        <v>3036</v>
      </c>
      <c r="F355" s="182">
        <v>13483.4</v>
      </c>
      <c r="G355" s="179">
        <v>9631</v>
      </c>
      <c r="H355" s="227">
        <v>354</v>
      </c>
    </row>
    <row r="356" spans="1:8" x14ac:dyDescent="0.3">
      <c r="A356" s="179">
        <v>2020</v>
      </c>
      <c r="B356" s="179" t="s">
        <v>3097</v>
      </c>
      <c r="C356" s="179" t="s">
        <v>3048</v>
      </c>
      <c r="D356" s="179" t="s">
        <v>134</v>
      </c>
      <c r="E356" s="179" t="s">
        <v>3028</v>
      </c>
      <c r="F356" s="182">
        <v>2209.1999999999998</v>
      </c>
      <c r="G356" s="179">
        <v>1578</v>
      </c>
      <c r="H356" s="227">
        <v>355</v>
      </c>
    </row>
    <row r="357" spans="1:8" x14ac:dyDescent="0.3">
      <c r="A357" s="179">
        <v>2020</v>
      </c>
      <c r="B357" s="179" t="s">
        <v>3097</v>
      </c>
      <c r="C357" s="179" t="s">
        <v>3048</v>
      </c>
      <c r="D357" s="179" t="s">
        <v>134</v>
      </c>
      <c r="E357" s="179" t="s">
        <v>3028</v>
      </c>
      <c r="F357" s="182">
        <v>2209.1999999999998</v>
      </c>
      <c r="G357" s="179">
        <v>1578</v>
      </c>
      <c r="H357" s="227">
        <v>356</v>
      </c>
    </row>
    <row r="358" spans="1:8" x14ac:dyDescent="0.3">
      <c r="A358" s="179">
        <v>2020</v>
      </c>
      <c r="B358" s="179" t="s">
        <v>3097</v>
      </c>
      <c r="C358" s="179" t="s">
        <v>3039</v>
      </c>
      <c r="D358" s="179" t="s">
        <v>134</v>
      </c>
      <c r="E358" s="179" t="s">
        <v>3028</v>
      </c>
      <c r="F358" s="182">
        <v>6421.7999999999993</v>
      </c>
      <c r="G358" s="179">
        <v>4587</v>
      </c>
      <c r="H358" s="227">
        <v>357</v>
      </c>
    </row>
    <row r="359" spans="1:8" x14ac:dyDescent="0.3">
      <c r="A359" s="179">
        <v>2020</v>
      </c>
      <c r="B359" s="179" t="s">
        <v>3097</v>
      </c>
      <c r="C359" s="179" t="s">
        <v>3039</v>
      </c>
      <c r="D359" s="179" t="s">
        <v>134</v>
      </c>
      <c r="E359" s="179" t="s">
        <v>3028</v>
      </c>
      <c r="F359" s="182">
        <v>6421.7999999999993</v>
      </c>
      <c r="G359" s="179">
        <v>4587</v>
      </c>
      <c r="H359" s="227">
        <v>358</v>
      </c>
    </row>
    <row r="360" spans="1:8" x14ac:dyDescent="0.3">
      <c r="A360" s="179">
        <v>2020</v>
      </c>
      <c r="B360" s="179" t="s">
        <v>3097</v>
      </c>
      <c r="C360" s="179" t="s">
        <v>3027</v>
      </c>
      <c r="D360" s="179" t="s">
        <v>135</v>
      </c>
      <c r="E360" s="179" t="s">
        <v>3036</v>
      </c>
      <c r="F360" s="182">
        <v>1909.6</v>
      </c>
      <c r="G360" s="179">
        <v>1364</v>
      </c>
      <c r="H360" s="227">
        <v>359</v>
      </c>
    </row>
    <row r="361" spans="1:8" x14ac:dyDescent="0.3">
      <c r="A361" s="179">
        <v>2020</v>
      </c>
      <c r="B361" s="179" t="s">
        <v>3097</v>
      </c>
      <c r="C361" s="179" t="s">
        <v>3027</v>
      </c>
      <c r="D361" s="179" t="s">
        <v>135</v>
      </c>
      <c r="E361" s="179" t="s">
        <v>3036</v>
      </c>
      <c r="F361" s="182">
        <v>1909.6</v>
      </c>
      <c r="G361" s="179">
        <v>1364</v>
      </c>
      <c r="H361" s="227">
        <v>360</v>
      </c>
    </row>
    <row r="362" spans="1:8" x14ac:dyDescent="0.3">
      <c r="A362" s="179">
        <v>2020</v>
      </c>
      <c r="B362" s="179" t="s">
        <v>3097</v>
      </c>
      <c r="C362" s="179" t="s">
        <v>3031</v>
      </c>
      <c r="D362" s="179" t="s">
        <v>135</v>
      </c>
      <c r="E362" s="179" t="s">
        <v>3036</v>
      </c>
      <c r="F362" s="182">
        <v>11048.8</v>
      </c>
      <c r="G362" s="179">
        <v>7892</v>
      </c>
      <c r="H362" s="227">
        <v>361</v>
      </c>
    </row>
    <row r="363" spans="1:8" x14ac:dyDescent="0.3">
      <c r="A363" s="179">
        <v>2020</v>
      </c>
      <c r="B363" s="179" t="s">
        <v>3097</v>
      </c>
      <c r="C363" s="179" t="s">
        <v>3031</v>
      </c>
      <c r="D363" s="179" t="s">
        <v>135</v>
      </c>
      <c r="E363" s="179" t="s">
        <v>3036</v>
      </c>
      <c r="F363" s="182">
        <v>6561.7999999999993</v>
      </c>
      <c r="G363" s="179">
        <v>4687</v>
      </c>
      <c r="H363" s="227">
        <v>362</v>
      </c>
    </row>
    <row r="364" spans="1:8" x14ac:dyDescent="0.3">
      <c r="A364" s="179">
        <v>2020</v>
      </c>
      <c r="B364" s="179" t="s">
        <v>3097</v>
      </c>
      <c r="C364" s="179" t="s">
        <v>3031</v>
      </c>
      <c r="D364" s="179" t="s">
        <v>135</v>
      </c>
      <c r="E364" s="179" t="s">
        <v>3036</v>
      </c>
      <c r="F364" s="182">
        <v>11048.8</v>
      </c>
      <c r="G364" s="179">
        <v>7892</v>
      </c>
      <c r="H364" s="227">
        <v>363</v>
      </c>
    </row>
    <row r="365" spans="1:8" x14ac:dyDescent="0.3">
      <c r="A365" s="179">
        <v>2020</v>
      </c>
      <c r="B365" s="179" t="s">
        <v>3097</v>
      </c>
      <c r="C365" s="179" t="s">
        <v>3031</v>
      </c>
      <c r="D365" s="179" t="s">
        <v>135</v>
      </c>
      <c r="E365" s="179" t="s">
        <v>3036</v>
      </c>
      <c r="F365" s="182">
        <v>6561.7999999999993</v>
      </c>
      <c r="G365" s="179">
        <v>4687</v>
      </c>
      <c r="H365" s="227">
        <v>364</v>
      </c>
    </row>
    <row r="366" spans="1:8" x14ac:dyDescent="0.3">
      <c r="A366" s="179">
        <v>2020</v>
      </c>
      <c r="B366" s="179" t="s">
        <v>3097</v>
      </c>
      <c r="C366" s="179" t="s">
        <v>3048</v>
      </c>
      <c r="D366" s="179" t="s">
        <v>135</v>
      </c>
      <c r="E366" s="179" t="s">
        <v>3036</v>
      </c>
      <c r="F366" s="182">
        <v>2209.1999999999998</v>
      </c>
      <c r="G366" s="179">
        <v>1578</v>
      </c>
      <c r="H366" s="227">
        <v>365</v>
      </c>
    </row>
    <row r="367" spans="1:8" x14ac:dyDescent="0.3">
      <c r="A367" s="179">
        <v>2020</v>
      </c>
      <c r="B367" s="179" t="s">
        <v>3097</v>
      </c>
      <c r="C367" s="179" t="s">
        <v>3048</v>
      </c>
      <c r="D367" s="179" t="s">
        <v>135</v>
      </c>
      <c r="E367" s="179" t="s">
        <v>3036</v>
      </c>
      <c r="F367" s="182">
        <v>2209.1999999999998</v>
      </c>
      <c r="G367" s="179">
        <v>1578</v>
      </c>
      <c r="H367" s="227">
        <v>366</v>
      </c>
    </row>
    <row r="368" spans="1:8" x14ac:dyDescent="0.3">
      <c r="A368" s="179">
        <v>2020</v>
      </c>
      <c r="B368" s="179" t="s">
        <v>3097</v>
      </c>
      <c r="C368" s="179" t="s">
        <v>3031</v>
      </c>
      <c r="D368" s="179" t="s">
        <v>3042</v>
      </c>
      <c r="E368" s="179" t="s">
        <v>3043</v>
      </c>
      <c r="F368" s="182">
        <v>12532.8</v>
      </c>
      <c r="G368" s="179">
        <v>8952</v>
      </c>
      <c r="H368" s="227">
        <v>367</v>
      </c>
    </row>
    <row r="369" spans="1:8" x14ac:dyDescent="0.3">
      <c r="A369" s="179">
        <v>2020</v>
      </c>
      <c r="B369" s="179" t="s">
        <v>3097</v>
      </c>
      <c r="C369" s="179" t="s">
        <v>3031</v>
      </c>
      <c r="D369" s="179" t="s">
        <v>3042</v>
      </c>
      <c r="E369" s="179" t="s">
        <v>3043</v>
      </c>
      <c r="F369" s="182">
        <v>12532.8</v>
      </c>
      <c r="G369" s="179">
        <v>8952</v>
      </c>
      <c r="H369" s="227">
        <v>368</v>
      </c>
    </row>
    <row r="370" spans="1:8" x14ac:dyDescent="0.3">
      <c r="A370" s="179">
        <v>2020</v>
      </c>
      <c r="B370" s="179" t="s">
        <v>3097</v>
      </c>
      <c r="C370" s="179" t="s">
        <v>3048</v>
      </c>
      <c r="D370" s="179" t="s">
        <v>3042</v>
      </c>
      <c r="E370" s="179" t="s">
        <v>3043</v>
      </c>
      <c r="F370" s="182">
        <v>2209.1999999999998</v>
      </c>
      <c r="G370" s="179">
        <v>1578</v>
      </c>
      <c r="H370" s="227">
        <v>369</v>
      </c>
    </row>
    <row r="371" spans="1:8" x14ac:dyDescent="0.3">
      <c r="A371" s="179">
        <v>2020</v>
      </c>
      <c r="B371" s="179" t="s">
        <v>3097</v>
      </c>
      <c r="C371" s="179" t="s">
        <v>3048</v>
      </c>
      <c r="D371" s="179" t="s">
        <v>3042</v>
      </c>
      <c r="E371" s="179" t="s">
        <v>3043</v>
      </c>
      <c r="F371" s="182">
        <v>2209.1999999999998</v>
      </c>
      <c r="G371" s="179">
        <v>1578</v>
      </c>
      <c r="H371" s="227">
        <v>370</v>
      </c>
    </row>
    <row r="372" spans="1:8" x14ac:dyDescent="0.3">
      <c r="A372" s="179">
        <v>2020</v>
      </c>
      <c r="B372" s="179" t="s">
        <v>3097</v>
      </c>
      <c r="C372" s="179" t="s">
        <v>3039</v>
      </c>
      <c r="D372" s="179" t="s">
        <v>3042</v>
      </c>
      <c r="E372" s="179" t="s">
        <v>3043</v>
      </c>
      <c r="F372" s="182">
        <v>8206.7999999999993</v>
      </c>
      <c r="G372" s="179">
        <v>5862</v>
      </c>
      <c r="H372" s="227">
        <v>371</v>
      </c>
    </row>
    <row r="373" spans="1:8" x14ac:dyDescent="0.3">
      <c r="A373" s="179">
        <v>2020</v>
      </c>
      <c r="B373" s="179" t="s">
        <v>3097</v>
      </c>
      <c r="C373" s="179" t="s">
        <v>3039</v>
      </c>
      <c r="D373" s="179" t="s">
        <v>3042</v>
      </c>
      <c r="E373" s="179" t="s">
        <v>3043</v>
      </c>
      <c r="F373" s="182">
        <v>10381</v>
      </c>
      <c r="G373" s="179">
        <v>7415</v>
      </c>
      <c r="H373" s="227">
        <v>372</v>
      </c>
    </row>
    <row r="374" spans="1:8" x14ac:dyDescent="0.3">
      <c r="A374" s="179">
        <v>2020</v>
      </c>
      <c r="B374" s="179" t="s">
        <v>3097</v>
      </c>
      <c r="C374" s="179" t="s">
        <v>3039</v>
      </c>
      <c r="D374" s="179" t="s">
        <v>3042</v>
      </c>
      <c r="E374" s="179" t="s">
        <v>3043</v>
      </c>
      <c r="F374" s="182">
        <v>13644.4</v>
      </c>
      <c r="G374" s="179">
        <v>9746</v>
      </c>
      <c r="H374" s="227">
        <v>373</v>
      </c>
    </row>
    <row r="375" spans="1:8" x14ac:dyDescent="0.3">
      <c r="A375" s="179">
        <v>2020</v>
      </c>
      <c r="B375" s="179" t="s">
        <v>3097</v>
      </c>
      <c r="C375" s="179" t="s">
        <v>3039</v>
      </c>
      <c r="D375" s="179" t="s">
        <v>3042</v>
      </c>
      <c r="E375" s="179" t="s">
        <v>3043</v>
      </c>
      <c r="F375" s="182">
        <v>8206.7999999999993</v>
      </c>
      <c r="G375" s="179">
        <v>5862</v>
      </c>
      <c r="H375" s="227">
        <v>374</v>
      </c>
    </row>
    <row r="376" spans="1:8" x14ac:dyDescent="0.3">
      <c r="A376" s="179">
        <v>2020</v>
      </c>
      <c r="B376" s="179" t="s">
        <v>3097</v>
      </c>
      <c r="C376" s="179" t="s">
        <v>3039</v>
      </c>
      <c r="D376" s="179" t="s">
        <v>3042</v>
      </c>
      <c r="E376" s="179" t="s">
        <v>3043</v>
      </c>
      <c r="F376" s="182">
        <v>10381</v>
      </c>
      <c r="G376" s="179">
        <v>7415</v>
      </c>
      <c r="H376" s="227">
        <v>375</v>
      </c>
    </row>
    <row r="377" spans="1:8" x14ac:dyDescent="0.3">
      <c r="A377" s="179">
        <v>2020</v>
      </c>
      <c r="B377" s="179" t="s">
        <v>3097</v>
      </c>
      <c r="C377" s="179" t="s">
        <v>3039</v>
      </c>
      <c r="D377" s="179" t="s">
        <v>3042</v>
      </c>
      <c r="E377" s="179" t="s">
        <v>3043</v>
      </c>
      <c r="F377" s="182">
        <v>13644.4</v>
      </c>
      <c r="G377" s="179">
        <v>9746</v>
      </c>
      <c r="H377" s="227">
        <v>376</v>
      </c>
    </row>
    <row r="378" spans="1:8" x14ac:dyDescent="0.3">
      <c r="A378" s="179">
        <v>2020</v>
      </c>
      <c r="B378" s="179" t="s">
        <v>3097</v>
      </c>
      <c r="C378" s="179" t="s">
        <v>3031</v>
      </c>
      <c r="D378" s="179" t="s">
        <v>3049</v>
      </c>
      <c r="E378" s="179" t="s">
        <v>3050</v>
      </c>
      <c r="F378" s="182">
        <v>11048.8</v>
      </c>
      <c r="G378" s="179">
        <v>7892</v>
      </c>
      <c r="H378" s="227">
        <v>377</v>
      </c>
    </row>
    <row r="379" spans="1:8" x14ac:dyDescent="0.3">
      <c r="A379" s="179">
        <v>2020</v>
      </c>
      <c r="B379" s="179" t="s">
        <v>3097</v>
      </c>
      <c r="C379" s="179" t="s">
        <v>3031</v>
      </c>
      <c r="D379" s="179" t="s">
        <v>3049</v>
      </c>
      <c r="E379" s="179" t="s">
        <v>3050</v>
      </c>
      <c r="F379" s="182">
        <v>11180.4</v>
      </c>
      <c r="G379" s="179">
        <v>7986</v>
      </c>
      <c r="H379" s="227">
        <v>378</v>
      </c>
    </row>
    <row r="380" spans="1:8" x14ac:dyDescent="0.3">
      <c r="A380" s="179">
        <v>2020</v>
      </c>
      <c r="B380" s="179" t="s">
        <v>3097</v>
      </c>
      <c r="C380" s="179" t="s">
        <v>3031</v>
      </c>
      <c r="D380" s="179" t="s">
        <v>3049</v>
      </c>
      <c r="E380" s="179" t="s">
        <v>3050</v>
      </c>
      <c r="F380" s="182">
        <v>11048.8</v>
      </c>
      <c r="G380" s="179">
        <v>7892</v>
      </c>
      <c r="H380" s="227">
        <v>379</v>
      </c>
    </row>
    <row r="381" spans="1:8" x14ac:dyDescent="0.3">
      <c r="A381" s="179">
        <v>2020</v>
      </c>
      <c r="B381" s="179" t="s">
        <v>3097</v>
      </c>
      <c r="C381" s="179" t="s">
        <v>3031</v>
      </c>
      <c r="D381" s="179" t="s">
        <v>3049</v>
      </c>
      <c r="E381" s="179" t="s">
        <v>3050</v>
      </c>
      <c r="F381" s="182">
        <v>11180.4</v>
      </c>
      <c r="G381" s="179">
        <v>7986</v>
      </c>
      <c r="H381" s="227">
        <v>380</v>
      </c>
    </row>
    <row r="382" spans="1:8" x14ac:dyDescent="0.3">
      <c r="A382" s="179">
        <v>2020</v>
      </c>
      <c r="B382" s="179" t="s">
        <v>3097</v>
      </c>
      <c r="C382" s="179" t="s">
        <v>3027</v>
      </c>
      <c r="D382" s="179" t="s">
        <v>133</v>
      </c>
      <c r="E382" s="179" t="s">
        <v>3036</v>
      </c>
      <c r="F382" s="182">
        <v>1909.6</v>
      </c>
      <c r="G382" s="179">
        <v>1364</v>
      </c>
      <c r="H382" s="227">
        <v>381</v>
      </c>
    </row>
    <row r="383" spans="1:8" x14ac:dyDescent="0.3">
      <c r="A383" s="179">
        <v>2020</v>
      </c>
      <c r="B383" s="179" t="s">
        <v>3097</v>
      </c>
      <c r="C383" s="179" t="s">
        <v>3027</v>
      </c>
      <c r="D383" s="179" t="s">
        <v>133</v>
      </c>
      <c r="E383" s="179" t="s">
        <v>3036</v>
      </c>
      <c r="F383" s="182">
        <v>1909.6</v>
      </c>
      <c r="G383" s="179">
        <v>1364</v>
      </c>
      <c r="H383" s="227">
        <v>382</v>
      </c>
    </row>
    <row r="384" spans="1:8" x14ac:dyDescent="0.3">
      <c r="A384" s="179">
        <v>2020</v>
      </c>
      <c r="B384" s="179" t="s">
        <v>3097</v>
      </c>
      <c r="C384" s="179" t="s">
        <v>3031</v>
      </c>
      <c r="D384" s="179" t="s">
        <v>133</v>
      </c>
      <c r="E384" s="179" t="s">
        <v>3036</v>
      </c>
      <c r="F384" s="182">
        <v>6561.7999999999993</v>
      </c>
      <c r="G384" s="179">
        <v>4687</v>
      </c>
      <c r="H384" s="227">
        <v>383</v>
      </c>
    </row>
    <row r="385" spans="1:8" x14ac:dyDescent="0.3">
      <c r="A385" s="179">
        <v>2020</v>
      </c>
      <c r="B385" s="179" t="s">
        <v>3097</v>
      </c>
      <c r="C385" s="179" t="s">
        <v>3031</v>
      </c>
      <c r="D385" s="179" t="s">
        <v>133</v>
      </c>
      <c r="E385" s="179" t="s">
        <v>3036</v>
      </c>
      <c r="F385" s="182">
        <v>6561.7999999999993</v>
      </c>
      <c r="G385" s="179">
        <v>4687</v>
      </c>
      <c r="H385" s="227">
        <v>384</v>
      </c>
    </row>
    <row r="386" spans="1:8" x14ac:dyDescent="0.3">
      <c r="A386" s="179">
        <v>2020</v>
      </c>
      <c r="B386" s="179" t="s">
        <v>836</v>
      </c>
      <c r="C386" s="179" t="s">
        <v>3027</v>
      </c>
      <c r="D386" s="179" t="s">
        <v>134</v>
      </c>
      <c r="E386" s="179" t="s">
        <v>3028</v>
      </c>
      <c r="F386" s="182">
        <v>697.19999999999993</v>
      </c>
      <c r="G386" s="179">
        <v>498</v>
      </c>
      <c r="H386" s="227">
        <v>385</v>
      </c>
    </row>
    <row r="387" spans="1:8" x14ac:dyDescent="0.3">
      <c r="A387" s="179">
        <v>2020</v>
      </c>
      <c r="B387" s="179" t="s">
        <v>836</v>
      </c>
      <c r="C387" s="179" t="s">
        <v>3027</v>
      </c>
      <c r="D387" s="179" t="s">
        <v>134</v>
      </c>
      <c r="E387" s="179" t="s">
        <v>3028</v>
      </c>
      <c r="F387" s="182">
        <v>697.19999999999993</v>
      </c>
      <c r="G387" s="179">
        <v>498</v>
      </c>
      <c r="H387" s="227">
        <v>386</v>
      </c>
    </row>
    <row r="388" spans="1:8" x14ac:dyDescent="0.3">
      <c r="A388" s="179">
        <v>2020</v>
      </c>
      <c r="B388" s="179" t="s">
        <v>836</v>
      </c>
      <c r="C388" s="179" t="s">
        <v>3048</v>
      </c>
      <c r="D388" s="179" t="s">
        <v>134</v>
      </c>
      <c r="E388" s="179" t="s">
        <v>3028</v>
      </c>
      <c r="F388" s="182">
        <v>6853</v>
      </c>
      <c r="G388" s="179">
        <v>4895</v>
      </c>
      <c r="H388" s="227">
        <v>387</v>
      </c>
    </row>
    <row r="389" spans="1:8" x14ac:dyDescent="0.3">
      <c r="A389" s="179">
        <v>2020</v>
      </c>
      <c r="B389" s="179" t="s">
        <v>836</v>
      </c>
      <c r="C389" s="179" t="s">
        <v>3048</v>
      </c>
      <c r="D389" s="179" t="s">
        <v>134</v>
      </c>
      <c r="E389" s="179" t="s">
        <v>3028</v>
      </c>
      <c r="F389" s="182">
        <v>6853</v>
      </c>
      <c r="G389" s="179">
        <v>4895</v>
      </c>
      <c r="H389" s="227">
        <v>388</v>
      </c>
    </row>
    <row r="390" spans="1:8" x14ac:dyDescent="0.3">
      <c r="A390" s="179">
        <v>2020</v>
      </c>
      <c r="B390" s="179" t="s">
        <v>836</v>
      </c>
      <c r="C390" s="179" t="s">
        <v>3031</v>
      </c>
      <c r="D390" s="179" t="s">
        <v>135</v>
      </c>
      <c r="E390" s="179" t="s">
        <v>3036</v>
      </c>
      <c r="F390" s="182">
        <v>6421.7999999999993</v>
      </c>
      <c r="G390" s="179">
        <v>4587</v>
      </c>
      <c r="H390" s="227">
        <v>389</v>
      </c>
    </row>
    <row r="391" spans="1:8" x14ac:dyDescent="0.3">
      <c r="A391" s="179">
        <v>2020</v>
      </c>
      <c r="B391" s="179" t="s">
        <v>836</v>
      </c>
      <c r="C391" s="179" t="s">
        <v>3031</v>
      </c>
      <c r="D391" s="179" t="s">
        <v>135</v>
      </c>
      <c r="E391" s="179" t="s">
        <v>3036</v>
      </c>
      <c r="F391" s="182">
        <v>6421.7999999999993</v>
      </c>
      <c r="G391" s="179">
        <v>4587</v>
      </c>
      <c r="H391" s="227">
        <v>390</v>
      </c>
    </row>
    <row r="392" spans="1:8" x14ac:dyDescent="0.3">
      <c r="A392" s="179">
        <v>2020</v>
      </c>
      <c r="B392" s="179" t="s">
        <v>836</v>
      </c>
      <c r="C392" s="179" t="s">
        <v>3048</v>
      </c>
      <c r="D392" s="179" t="s">
        <v>135</v>
      </c>
      <c r="E392" s="179" t="s">
        <v>3036</v>
      </c>
      <c r="F392" s="182">
        <v>6854.4</v>
      </c>
      <c r="G392" s="179">
        <v>4896</v>
      </c>
      <c r="H392" s="227">
        <v>391</v>
      </c>
    </row>
    <row r="393" spans="1:8" x14ac:dyDescent="0.3">
      <c r="A393" s="179">
        <v>2020</v>
      </c>
      <c r="B393" s="179" t="s">
        <v>836</v>
      </c>
      <c r="C393" s="179" t="s">
        <v>3048</v>
      </c>
      <c r="D393" s="179" t="s">
        <v>135</v>
      </c>
      <c r="E393" s="179" t="s">
        <v>3036</v>
      </c>
      <c r="F393" s="182">
        <v>6854.4</v>
      </c>
      <c r="G393" s="179">
        <v>4896</v>
      </c>
      <c r="H393" s="227">
        <v>392</v>
      </c>
    </row>
    <row r="394" spans="1:8" x14ac:dyDescent="0.3">
      <c r="A394" s="179">
        <v>2020</v>
      </c>
      <c r="B394" s="179" t="s">
        <v>836</v>
      </c>
      <c r="C394" s="179" t="s">
        <v>3031</v>
      </c>
      <c r="D394" s="179" t="s">
        <v>3042</v>
      </c>
      <c r="E394" s="179" t="s">
        <v>3043</v>
      </c>
      <c r="F394" s="182">
        <v>5021.7999999999993</v>
      </c>
      <c r="G394" s="179">
        <v>3587</v>
      </c>
      <c r="H394" s="227">
        <v>393</v>
      </c>
    </row>
    <row r="395" spans="1:8" x14ac:dyDescent="0.3">
      <c r="A395" s="179">
        <v>2020</v>
      </c>
      <c r="B395" s="179" t="s">
        <v>836</v>
      </c>
      <c r="C395" s="179" t="s">
        <v>3031</v>
      </c>
      <c r="D395" s="179" t="s">
        <v>3042</v>
      </c>
      <c r="E395" s="179" t="s">
        <v>3043</v>
      </c>
      <c r="F395" s="182">
        <v>11048.8</v>
      </c>
      <c r="G395" s="179">
        <v>7892</v>
      </c>
      <c r="H395" s="227">
        <v>394</v>
      </c>
    </row>
    <row r="396" spans="1:8" x14ac:dyDescent="0.3">
      <c r="A396" s="179">
        <v>2020</v>
      </c>
      <c r="B396" s="179" t="s">
        <v>836</v>
      </c>
      <c r="C396" s="179" t="s">
        <v>3031</v>
      </c>
      <c r="D396" s="179" t="s">
        <v>3042</v>
      </c>
      <c r="E396" s="179" t="s">
        <v>3043</v>
      </c>
      <c r="F396" s="182">
        <v>5021.7999999999993</v>
      </c>
      <c r="G396" s="179">
        <v>3587</v>
      </c>
      <c r="H396" s="227">
        <v>395</v>
      </c>
    </row>
    <row r="397" spans="1:8" x14ac:dyDescent="0.3">
      <c r="A397" s="179">
        <v>2020</v>
      </c>
      <c r="B397" s="179" t="s">
        <v>836</v>
      </c>
      <c r="C397" s="179" t="s">
        <v>3031</v>
      </c>
      <c r="D397" s="179" t="s">
        <v>3042</v>
      </c>
      <c r="E397" s="179" t="s">
        <v>3043</v>
      </c>
      <c r="F397" s="182">
        <v>11048.8</v>
      </c>
      <c r="G397" s="179">
        <v>7892</v>
      </c>
      <c r="H397" s="227">
        <v>396</v>
      </c>
    </row>
    <row r="398" spans="1:8" x14ac:dyDescent="0.3">
      <c r="A398" s="179">
        <v>2020</v>
      </c>
      <c r="B398" s="179" t="s">
        <v>836</v>
      </c>
      <c r="C398" s="179" t="s">
        <v>3031</v>
      </c>
      <c r="D398" s="179" t="s">
        <v>3049</v>
      </c>
      <c r="E398" s="179" t="s">
        <v>3050</v>
      </c>
      <c r="F398" s="182">
        <v>6421.7999999999993</v>
      </c>
      <c r="G398" s="179">
        <v>4587</v>
      </c>
      <c r="H398" s="227">
        <v>397</v>
      </c>
    </row>
    <row r="399" spans="1:8" x14ac:dyDescent="0.3">
      <c r="A399" s="179">
        <v>2020</v>
      </c>
      <c r="B399" s="179" t="s">
        <v>836</v>
      </c>
      <c r="C399" s="179" t="s">
        <v>3031</v>
      </c>
      <c r="D399" s="179" t="s">
        <v>3049</v>
      </c>
      <c r="E399" s="179" t="s">
        <v>3050</v>
      </c>
      <c r="F399" s="182">
        <v>6830.5999999999995</v>
      </c>
      <c r="G399" s="179">
        <v>4879</v>
      </c>
      <c r="H399" s="227">
        <v>398</v>
      </c>
    </row>
    <row r="400" spans="1:8" x14ac:dyDescent="0.3">
      <c r="A400" s="179">
        <v>2020</v>
      </c>
      <c r="B400" s="179" t="s">
        <v>836</v>
      </c>
      <c r="C400" s="179" t="s">
        <v>3031</v>
      </c>
      <c r="D400" s="179" t="s">
        <v>3049</v>
      </c>
      <c r="E400" s="179" t="s">
        <v>3050</v>
      </c>
      <c r="F400" s="182">
        <v>6421.7999999999993</v>
      </c>
      <c r="G400" s="179">
        <v>4587</v>
      </c>
      <c r="H400" s="227">
        <v>399</v>
      </c>
    </row>
    <row r="401" spans="1:8" x14ac:dyDescent="0.3">
      <c r="A401" s="179">
        <v>2020</v>
      </c>
      <c r="B401" s="179" t="s">
        <v>836</v>
      </c>
      <c r="C401" s="179" t="s">
        <v>3031</v>
      </c>
      <c r="D401" s="179" t="s">
        <v>3049</v>
      </c>
      <c r="E401" s="179" t="s">
        <v>3050</v>
      </c>
      <c r="F401" s="182">
        <v>6830.5999999999995</v>
      </c>
      <c r="G401" s="179">
        <v>4879</v>
      </c>
      <c r="H401" s="227">
        <v>400</v>
      </c>
    </row>
    <row r="402" spans="1:8" x14ac:dyDescent="0.3">
      <c r="A402" s="179">
        <v>2020</v>
      </c>
      <c r="B402" s="179" t="s">
        <v>836</v>
      </c>
      <c r="C402" s="179" t="s">
        <v>3048</v>
      </c>
      <c r="D402" s="179" t="s">
        <v>3049</v>
      </c>
      <c r="E402" s="179" t="s">
        <v>3050</v>
      </c>
      <c r="F402" s="182">
        <v>6854.4</v>
      </c>
      <c r="G402" s="179">
        <v>4896</v>
      </c>
      <c r="H402" s="227">
        <v>401</v>
      </c>
    </row>
    <row r="403" spans="1:8" x14ac:dyDescent="0.3">
      <c r="A403" s="179">
        <v>2020</v>
      </c>
      <c r="B403" s="179" t="s">
        <v>836</v>
      </c>
      <c r="C403" s="179" t="s">
        <v>3048</v>
      </c>
      <c r="D403" s="179" t="s">
        <v>3049</v>
      </c>
      <c r="E403" s="179" t="s">
        <v>3050</v>
      </c>
      <c r="F403" s="182">
        <v>6854.4</v>
      </c>
      <c r="G403" s="179">
        <v>4896</v>
      </c>
      <c r="H403" s="227">
        <v>402</v>
      </c>
    </row>
    <row r="404" spans="1:8" x14ac:dyDescent="0.3">
      <c r="A404" s="179">
        <v>2020</v>
      </c>
      <c r="B404" s="179" t="s">
        <v>836</v>
      </c>
      <c r="C404" s="179" t="s">
        <v>3031</v>
      </c>
      <c r="D404" s="179" t="s">
        <v>133</v>
      </c>
      <c r="E404" s="179" t="s">
        <v>3036</v>
      </c>
      <c r="F404" s="182">
        <v>8853.5999999999985</v>
      </c>
      <c r="G404" s="179">
        <v>6324</v>
      </c>
      <c r="H404" s="227">
        <v>403</v>
      </c>
    </row>
    <row r="405" spans="1:8" x14ac:dyDescent="0.3">
      <c r="A405" s="179">
        <v>2020</v>
      </c>
      <c r="B405" s="179" t="s">
        <v>836</v>
      </c>
      <c r="C405" s="179" t="s">
        <v>3031</v>
      </c>
      <c r="D405" s="179" t="s">
        <v>133</v>
      </c>
      <c r="E405" s="179" t="s">
        <v>3036</v>
      </c>
      <c r="F405" s="182">
        <v>8853.5999999999985</v>
      </c>
      <c r="G405" s="179">
        <v>6324</v>
      </c>
      <c r="H405" s="227">
        <v>404</v>
      </c>
    </row>
    <row r="406" spans="1:8" x14ac:dyDescent="0.3">
      <c r="A406" s="179">
        <v>2020</v>
      </c>
      <c r="B406" s="179" t="s">
        <v>836</v>
      </c>
      <c r="C406" s="179" t="s">
        <v>3039</v>
      </c>
      <c r="D406" s="179" t="s">
        <v>133</v>
      </c>
      <c r="E406" s="179" t="s">
        <v>3036</v>
      </c>
      <c r="F406" s="182">
        <v>6421.7999999999993</v>
      </c>
      <c r="G406" s="179">
        <v>4587</v>
      </c>
      <c r="H406" s="227">
        <v>405</v>
      </c>
    </row>
    <row r="407" spans="1:8" x14ac:dyDescent="0.3">
      <c r="A407" s="179">
        <v>2020</v>
      </c>
      <c r="B407" s="179" t="s">
        <v>836</v>
      </c>
      <c r="C407" s="179" t="s">
        <v>3039</v>
      </c>
      <c r="D407" s="179" t="s">
        <v>133</v>
      </c>
      <c r="E407" s="179" t="s">
        <v>3036</v>
      </c>
      <c r="F407" s="182">
        <v>6421.7999999999993</v>
      </c>
      <c r="G407" s="179">
        <v>4587</v>
      </c>
      <c r="H407" s="227">
        <v>406</v>
      </c>
    </row>
    <row r="408" spans="1:8" x14ac:dyDescent="0.3">
      <c r="A408" s="179">
        <v>2020</v>
      </c>
      <c r="B408" s="179" t="s">
        <v>3150</v>
      </c>
      <c r="C408" s="179" t="s">
        <v>3031</v>
      </c>
      <c r="D408" s="179" t="s">
        <v>134</v>
      </c>
      <c r="E408" s="179" t="s">
        <v>3028</v>
      </c>
      <c r="F408" s="182">
        <v>7872.2</v>
      </c>
      <c r="G408" s="179">
        <v>5623</v>
      </c>
      <c r="H408" s="227">
        <v>407</v>
      </c>
    </row>
    <row r="409" spans="1:8" x14ac:dyDescent="0.3">
      <c r="A409" s="179">
        <v>2020</v>
      </c>
      <c r="B409" s="179" t="s">
        <v>3150</v>
      </c>
      <c r="C409" s="179" t="s">
        <v>3031</v>
      </c>
      <c r="D409" s="179" t="s">
        <v>134</v>
      </c>
      <c r="E409" s="179" t="s">
        <v>3028</v>
      </c>
      <c r="F409" s="182">
        <v>10259.199999999999</v>
      </c>
      <c r="G409" s="179">
        <v>7328</v>
      </c>
      <c r="H409" s="227">
        <v>408</v>
      </c>
    </row>
    <row r="410" spans="1:8" x14ac:dyDescent="0.3">
      <c r="A410" s="179">
        <v>2020</v>
      </c>
      <c r="B410" s="179" t="s">
        <v>3150</v>
      </c>
      <c r="C410" s="179" t="s">
        <v>3031</v>
      </c>
      <c r="D410" s="179" t="s">
        <v>134</v>
      </c>
      <c r="E410" s="179" t="s">
        <v>3028</v>
      </c>
      <c r="F410" s="182">
        <v>7872.2</v>
      </c>
      <c r="G410" s="179">
        <v>5623</v>
      </c>
      <c r="H410" s="227">
        <v>409</v>
      </c>
    </row>
    <row r="411" spans="1:8" x14ac:dyDescent="0.3">
      <c r="A411" s="179">
        <v>2020</v>
      </c>
      <c r="B411" s="179" t="s">
        <v>3150</v>
      </c>
      <c r="C411" s="179" t="s">
        <v>3031</v>
      </c>
      <c r="D411" s="179" t="s">
        <v>134</v>
      </c>
      <c r="E411" s="179" t="s">
        <v>3028</v>
      </c>
      <c r="F411" s="182">
        <v>10259.199999999999</v>
      </c>
      <c r="G411" s="179">
        <v>7328</v>
      </c>
      <c r="H411" s="227">
        <v>410</v>
      </c>
    </row>
    <row r="412" spans="1:8" x14ac:dyDescent="0.3">
      <c r="A412" s="179">
        <v>2020</v>
      </c>
      <c r="B412" s="179" t="s">
        <v>3150</v>
      </c>
      <c r="C412" s="179" t="s">
        <v>3027</v>
      </c>
      <c r="D412" s="179" t="s">
        <v>135</v>
      </c>
      <c r="E412" s="179" t="s">
        <v>3036</v>
      </c>
      <c r="F412" s="182">
        <v>3637.2</v>
      </c>
      <c r="G412" s="179">
        <v>2598</v>
      </c>
      <c r="H412" s="227">
        <v>411</v>
      </c>
    </row>
    <row r="413" spans="1:8" x14ac:dyDescent="0.3">
      <c r="A413" s="179">
        <v>2020</v>
      </c>
      <c r="B413" s="179" t="s">
        <v>3150</v>
      </c>
      <c r="C413" s="179" t="s">
        <v>3027</v>
      </c>
      <c r="D413" s="179" t="s">
        <v>135</v>
      </c>
      <c r="E413" s="179" t="s">
        <v>3036</v>
      </c>
      <c r="F413" s="182">
        <v>3637.2</v>
      </c>
      <c r="G413" s="179">
        <v>2598</v>
      </c>
      <c r="H413" s="227">
        <v>412</v>
      </c>
    </row>
    <row r="414" spans="1:8" x14ac:dyDescent="0.3">
      <c r="A414" s="179">
        <v>2020</v>
      </c>
      <c r="B414" s="179" t="s">
        <v>3150</v>
      </c>
      <c r="C414" s="179" t="s">
        <v>3031</v>
      </c>
      <c r="D414" s="179" t="s">
        <v>135</v>
      </c>
      <c r="E414" s="179" t="s">
        <v>3036</v>
      </c>
      <c r="F414" s="182">
        <v>7872.2</v>
      </c>
      <c r="G414" s="179">
        <v>5623</v>
      </c>
      <c r="H414" s="227">
        <v>413</v>
      </c>
    </row>
    <row r="415" spans="1:8" x14ac:dyDescent="0.3">
      <c r="A415" s="179">
        <v>2020</v>
      </c>
      <c r="B415" s="179" t="s">
        <v>3150</v>
      </c>
      <c r="C415" s="179" t="s">
        <v>3031</v>
      </c>
      <c r="D415" s="179" t="s">
        <v>135</v>
      </c>
      <c r="E415" s="179" t="s">
        <v>3036</v>
      </c>
      <c r="F415" s="182">
        <v>7872.2</v>
      </c>
      <c r="G415" s="179">
        <v>5623</v>
      </c>
      <c r="H415" s="227">
        <v>414</v>
      </c>
    </row>
    <row r="416" spans="1:8" x14ac:dyDescent="0.3">
      <c r="A416" s="179">
        <v>2020</v>
      </c>
      <c r="B416" s="179" t="s">
        <v>3150</v>
      </c>
      <c r="C416" s="179" t="s">
        <v>3027</v>
      </c>
      <c r="D416" s="179" t="s">
        <v>3042</v>
      </c>
      <c r="E416" s="179" t="s">
        <v>3043</v>
      </c>
      <c r="F416" s="182">
        <v>697.19999999999993</v>
      </c>
      <c r="G416" s="179">
        <v>498</v>
      </c>
      <c r="H416" s="227">
        <v>415</v>
      </c>
    </row>
    <row r="417" spans="1:8" x14ac:dyDescent="0.3">
      <c r="A417" s="179">
        <v>2020</v>
      </c>
      <c r="B417" s="179" t="s">
        <v>3150</v>
      </c>
      <c r="C417" s="179" t="s">
        <v>3027</v>
      </c>
      <c r="D417" s="179" t="s">
        <v>3042</v>
      </c>
      <c r="E417" s="179" t="s">
        <v>3043</v>
      </c>
      <c r="F417" s="182">
        <v>697.19999999999993</v>
      </c>
      <c r="G417" s="179">
        <v>498</v>
      </c>
      <c r="H417" s="227">
        <v>416</v>
      </c>
    </row>
    <row r="418" spans="1:8" x14ac:dyDescent="0.3">
      <c r="A418" s="179">
        <v>2020</v>
      </c>
      <c r="B418" s="179" t="s">
        <v>3150</v>
      </c>
      <c r="C418" s="179" t="s">
        <v>3039</v>
      </c>
      <c r="D418" s="179" t="s">
        <v>3042</v>
      </c>
      <c r="E418" s="179" t="s">
        <v>3043</v>
      </c>
      <c r="F418" s="182">
        <v>6421.7999999999993</v>
      </c>
      <c r="G418" s="179">
        <v>4587</v>
      </c>
      <c r="H418" s="227">
        <v>417</v>
      </c>
    </row>
    <row r="419" spans="1:8" x14ac:dyDescent="0.3">
      <c r="A419" s="179">
        <v>2020</v>
      </c>
      <c r="B419" s="179" t="s">
        <v>3150</v>
      </c>
      <c r="C419" s="179" t="s">
        <v>3039</v>
      </c>
      <c r="D419" s="179" t="s">
        <v>3042</v>
      </c>
      <c r="E419" s="179" t="s">
        <v>3043</v>
      </c>
      <c r="F419" s="182">
        <v>6421.7999999999993</v>
      </c>
      <c r="G419" s="179">
        <v>4587</v>
      </c>
      <c r="H419" s="227">
        <v>418</v>
      </c>
    </row>
    <row r="420" spans="1:8" x14ac:dyDescent="0.3">
      <c r="A420" s="179">
        <v>2020</v>
      </c>
      <c r="B420" s="179" t="s">
        <v>3150</v>
      </c>
      <c r="C420" s="179" t="s">
        <v>3027</v>
      </c>
      <c r="D420" s="179" t="s">
        <v>3049</v>
      </c>
      <c r="E420" s="179" t="s">
        <v>3050</v>
      </c>
      <c r="F420" s="182">
        <v>3637.2</v>
      </c>
      <c r="G420" s="179">
        <v>2598</v>
      </c>
      <c r="H420" s="227">
        <v>419</v>
      </c>
    </row>
    <row r="421" spans="1:8" x14ac:dyDescent="0.3">
      <c r="A421" s="179">
        <v>2020</v>
      </c>
      <c r="B421" s="179" t="s">
        <v>3150</v>
      </c>
      <c r="C421" s="179" t="s">
        <v>3027</v>
      </c>
      <c r="D421" s="179" t="s">
        <v>3049</v>
      </c>
      <c r="E421" s="179" t="s">
        <v>3050</v>
      </c>
      <c r="F421" s="182">
        <v>3637.2</v>
      </c>
      <c r="G421" s="179">
        <v>2598</v>
      </c>
      <c r="H421" s="227">
        <v>420</v>
      </c>
    </row>
    <row r="422" spans="1:8" x14ac:dyDescent="0.3">
      <c r="A422" s="179">
        <v>2020</v>
      </c>
      <c r="B422" s="179" t="s">
        <v>3150</v>
      </c>
      <c r="C422" s="179" t="s">
        <v>3048</v>
      </c>
      <c r="D422" s="179" t="s">
        <v>3049</v>
      </c>
      <c r="E422" s="179" t="s">
        <v>3050</v>
      </c>
      <c r="F422" s="182">
        <v>2878.3999999999996</v>
      </c>
      <c r="G422" s="179">
        <v>2056</v>
      </c>
      <c r="H422" s="227">
        <v>421</v>
      </c>
    </row>
    <row r="423" spans="1:8" x14ac:dyDescent="0.3">
      <c r="A423" s="179">
        <v>2020</v>
      </c>
      <c r="B423" s="179" t="s">
        <v>3150</v>
      </c>
      <c r="C423" s="179" t="s">
        <v>3048</v>
      </c>
      <c r="D423" s="179" t="s">
        <v>3049</v>
      </c>
      <c r="E423" s="179" t="s">
        <v>3050</v>
      </c>
      <c r="F423" s="182">
        <v>2878.3999999999996</v>
      </c>
      <c r="G423" s="179">
        <v>2056</v>
      </c>
      <c r="H423" s="227">
        <v>422</v>
      </c>
    </row>
    <row r="424" spans="1:8" x14ac:dyDescent="0.3">
      <c r="A424" s="179">
        <v>2020</v>
      </c>
      <c r="B424" s="179" t="s">
        <v>3150</v>
      </c>
      <c r="C424" s="179" t="s">
        <v>3031</v>
      </c>
      <c r="D424" s="179" t="s">
        <v>133</v>
      </c>
      <c r="E424" s="179" t="s">
        <v>3036</v>
      </c>
      <c r="F424" s="182">
        <v>12349.4</v>
      </c>
      <c r="G424" s="179">
        <v>8821</v>
      </c>
      <c r="H424" s="227">
        <v>423</v>
      </c>
    </row>
    <row r="425" spans="1:8" x14ac:dyDescent="0.3">
      <c r="A425" s="179">
        <v>2020</v>
      </c>
      <c r="B425" s="179" t="s">
        <v>3150</v>
      </c>
      <c r="C425" s="179" t="s">
        <v>3031</v>
      </c>
      <c r="D425" s="179" t="s">
        <v>133</v>
      </c>
      <c r="E425" s="179" t="s">
        <v>3036</v>
      </c>
      <c r="F425" s="182">
        <v>12349.4</v>
      </c>
      <c r="G425" s="179">
        <v>8821</v>
      </c>
      <c r="H425" s="227">
        <v>424</v>
      </c>
    </row>
    <row r="426" spans="1:8" x14ac:dyDescent="0.3">
      <c r="A426" s="179">
        <v>2020</v>
      </c>
      <c r="B426" s="179" t="s">
        <v>3150</v>
      </c>
      <c r="C426" s="179" t="s">
        <v>3039</v>
      </c>
      <c r="D426" s="179" t="s">
        <v>133</v>
      </c>
      <c r="E426" s="179" t="s">
        <v>3036</v>
      </c>
      <c r="F426" s="182">
        <v>11545.8</v>
      </c>
      <c r="G426" s="179">
        <v>8247</v>
      </c>
      <c r="H426" s="227">
        <v>425</v>
      </c>
    </row>
    <row r="427" spans="1:8" x14ac:dyDescent="0.3">
      <c r="A427" s="179">
        <v>2020</v>
      </c>
      <c r="B427" s="179" t="s">
        <v>3150</v>
      </c>
      <c r="C427" s="179" t="s">
        <v>3039</v>
      </c>
      <c r="D427" s="179" t="s">
        <v>133</v>
      </c>
      <c r="E427" s="179" t="s">
        <v>3036</v>
      </c>
      <c r="F427" s="182">
        <v>11545.8</v>
      </c>
      <c r="G427" s="179">
        <v>8247</v>
      </c>
      <c r="H427" s="227">
        <v>426</v>
      </c>
    </row>
    <row r="428" spans="1:8" x14ac:dyDescent="0.3">
      <c r="A428" s="179">
        <v>2020</v>
      </c>
      <c r="B428" s="179" t="s">
        <v>3171</v>
      </c>
      <c r="C428" s="179" t="s">
        <v>3027</v>
      </c>
      <c r="D428" s="179" t="s">
        <v>134</v>
      </c>
      <c r="E428" s="179" t="s">
        <v>3028</v>
      </c>
      <c r="F428" s="182">
        <v>8243.1999999999989</v>
      </c>
      <c r="G428" s="179">
        <v>5888</v>
      </c>
      <c r="H428" s="227">
        <v>427</v>
      </c>
    </row>
    <row r="429" spans="1:8" x14ac:dyDescent="0.3">
      <c r="A429" s="179">
        <v>2020</v>
      </c>
      <c r="B429" s="179" t="s">
        <v>3171</v>
      </c>
      <c r="C429" s="179" t="s">
        <v>3027</v>
      </c>
      <c r="D429" s="179" t="s">
        <v>134</v>
      </c>
      <c r="E429" s="179" t="s">
        <v>3028</v>
      </c>
      <c r="F429" s="182">
        <v>8243.1999999999989</v>
      </c>
      <c r="G429" s="179">
        <v>5888</v>
      </c>
      <c r="H429" s="227">
        <v>428</v>
      </c>
    </row>
    <row r="430" spans="1:8" x14ac:dyDescent="0.3">
      <c r="A430" s="179">
        <v>2020</v>
      </c>
      <c r="B430" s="179" t="s">
        <v>3171</v>
      </c>
      <c r="C430" s="179" t="s">
        <v>3031</v>
      </c>
      <c r="D430" s="179" t="s">
        <v>134</v>
      </c>
      <c r="E430" s="179" t="s">
        <v>3028</v>
      </c>
      <c r="F430" s="182">
        <v>12518.8</v>
      </c>
      <c r="G430" s="179">
        <v>8942</v>
      </c>
      <c r="H430" s="227">
        <v>429</v>
      </c>
    </row>
    <row r="431" spans="1:8" x14ac:dyDescent="0.3">
      <c r="A431" s="179">
        <v>2020</v>
      </c>
      <c r="B431" s="179" t="s">
        <v>3171</v>
      </c>
      <c r="C431" s="179" t="s">
        <v>3031</v>
      </c>
      <c r="D431" s="179" t="s">
        <v>134</v>
      </c>
      <c r="E431" s="179" t="s">
        <v>3028</v>
      </c>
      <c r="F431" s="182">
        <v>12518.8</v>
      </c>
      <c r="G431" s="179">
        <v>8942</v>
      </c>
      <c r="H431" s="227">
        <v>430</v>
      </c>
    </row>
    <row r="432" spans="1:8" x14ac:dyDescent="0.3">
      <c r="A432" s="179">
        <v>2020</v>
      </c>
      <c r="B432" s="179" t="s">
        <v>3171</v>
      </c>
      <c r="C432" s="179" t="s">
        <v>3048</v>
      </c>
      <c r="D432" s="179" t="s">
        <v>134</v>
      </c>
      <c r="E432" s="179" t="s">
        <v>3028</v>
      </c>
      <c r="F432" s="182">
        <v>3757.6</v>
      </c>
      <c r="G432" s="179">
        <v>2684</v>
      </c>
      <c r="H432" s="227">
        <v>431</v>
      </c>
    </row>
    <row r="433" spans="1:8" x14ac:dyDescent="0.3">
      <c r="A433" s="179">
        <v>2020</v>
      </c>
      <c r="B433" s="179" t="s">
        <v>3171</v>
      </c>
      <c r="C433" s="179" t="s">
        <v>3048</v>
      </c>
      <c r="D433" s="179" t="s">
        <v>134</v>
      </c>
      <c r="E433" s="179" t="s">
        <v>3028</v>
      </c>
      <c r="F433" s="182">
        <v>3757.6</v>
      </c>
      <c r="G433" s="179">
        <v>2684</v>
      </c>
      <c r="H433" s="227">
        <v>432</v>
      </c>
    </row>
    <row r="434" spans="1:8" x14ac:dyDescent="0.3">
      <c r="A434" s="179">
        <v>2020</v>
      </c>
      <c r="B434" s="179" t="s">
        <v>3171</v>
      </c>
      <c r="C434" s="179" t="s">
        <v>3027</v>
      </c>
      <c r="D434" s="179" t="s">
        <v>135</v>
      </c>
      <c r="E434" s="179" t="s">
        <v>3036</v>
      </c>
      <c r="F434" s="182">
        <v>8243.1999999999989</v>
      </c>
      <c r="G434" s="179">
        <v>5888</v>
      </c>
      <c r="H434" s="227">
        <v>433</v>
      </c>
    </row>
    <row r="435" spans="1:8" x14ac:dyDescent="0.3">
      <c r="A435" s="179">
        <v>2020</v>
      </c>
      <c r="B435" s="179" t="s">
        <v>3171</v>
      </c>
      <c r="C435" s="179" t="s">
        <v>3027</v>
      </c>
      <c r="D435" s="179" t="s">
        <v>135</v>
      </c>
      <c r="E435" s="179" t="s">
        <v>3036</v>
      </c>
      <c r="F435" s="182">
        <v>8243.1999999999989</v>
      </c>
      <c r="G435" s="179">
        <v>5888</v>
      </c>
      <c r="H435" s="227">
        <v>434</v>
      </c>
    </row>
    <row r="436" spans="1:8" x14ac:dyDescent="0.3">
      <c r="A436" s="179">
        <v>2020</v>
      </c>
      <c r="B436" s="179" t="s">
        <v>3171</v>
      </c>
      <c r="C436" s="179" t="s">
        <v>3039</v>
      </c>
      <c r="D436" s="179" t="s">
        <v>135</v>
      </c>
      <c r="E436" s="179" t="s">
        <v>3036</v>
      </c>
      <c r="F436" s="182">
        <v>3311</v>
      </c>
      <c r="G436" s="179">
        <v>2365</v>
      </c>
      <c r="H436" s="227">
        <v>435</v>
      </c>
    </row>
    <row r="437" spans="1:8" x14ac:dyDescent="0.3">
      <c r="A437" s="179">
        <v>2020</v>
      </c>
      <c r="B437" s="179" t="s">
        <v>3171</v>
      </c>
      <c r="C437" s="179" t="s">
        <v>3039</v>
      </c>
      <c r="D437" s="179" t="s">
        <v>135</v>
      </c>
      <c r="E437" s="179" t="s">
        <v>3036</v>
      </c>
      <c r="F437" s="182">
        <v>3311</v>
      </c>
      <c r="G437" s="179">
        <v>2365</v>
      </c>
      <c r="H437" s="227">
        <v>436</v>
      </c>
    </row>
    <row r="438" spans="1:8" x14ac:dyDescent="0.3">
      <c r="A438" s="179">
        <v>2020</v>
      </c>
      <c r="B438" s="179" t="s">
        <v>3171</v>
      </c>
      <c r="C438" s="179" t="s">
        <v>3031</v>
      </c>
      <c r="D438" s="179" t="s">
        <v>3042</v>
      </c>
      <c r="E438" s="179" t="s">
        <v>3043</v>
      </c>
      <c r="F438" s="182">
        <v>8853.5999999999985</v>
      </c>
      <c r="G438" s="179">
        <v>6324</v>
      </c>
      <c r="H438" s="227">
        <v>437</v>
      </c>
    </row>
    <row r="439" spans="1:8" x14ac:dyDescent="0.3">
      <c r="A439" s="179">
        <v>2020</v>
      </c>
      <c r="B439" s="179" t="s">
        <v>3171</v>
      </c>
      <c r="C439" s="179" t="s">
        <v>3031</v>
      </c>
      <c r="D439" s="179" t="s">
        <v>3042</v>
      </c>
      <c r="E439" s="179" t="s">
        <v>3043</v>
      </c>
      <c r="F439" s="182">
        <v>8853.5999999999985</v>
      </c>
      <c r="G439" s="179">
        <v>6324</v>
      </c>
      <c r="H439" s="227">
        <v>438</v>
      </c>
    </row>
    <row r="440" spans="1:8" x14ac:dyDescent="0.3">
      <c r="A440" s="179">
        <v>2020</v>
      </c>
      <c r="B440" s="179" t="s">
        <v>3171</v>
      </c>
      <c r="C440" s="179" t="s">
        <v>3048</v>
      </c>
      <c r="D440" s="179" t="s">
        <v>3042</v>
      </c>
      <c r="E440" s="179" t="s">
        <v>3043</v>
      </c>
      <c r="F440" s="182">
        <v>6853</v>
      </c>
      <c r="G440" s="179">
        <v>4895</v>
      </c>
      <c r="H440" s="227">
        <v>439</v>
      </c>
    </row>
    <row r="441" spans="1:8" x14ac:dyDescent="0.3">
      <c r="A441" s="179">
        <v>2020</v>
      </c>
      <c r="B441" s="179" t="s">
        <v>3171</v>
      </c>
      <c r="C441" s="179" t="s">
        <v>3048</v>
      </c>
      <c r="D441" s="179" t="s">
        <v>3042</v>
      </c>
      <c r="E441" s="179" t="s">
        <v>3043</v>
      </c>
      <c r="F441" s="182">
        <v>6853</v>
      </c>
      <c r="G441" s="179">
        <v>4895</v>
      </c>
      <c r="H441" s="227">
        <v>440</v>
      </c>
    </row>
    <row r="442" spans="1:8" x14ac:dyDescent="0.3">
      <c r="A442" s="179">
        <v>2020</v>
      </c>
      <c r="B442" s="179" t="s">
        <v>3171</v>
      </c>
      <c r="C442" s="179" t="s">
        <v>3031</v>
      </c>
      <c r="D442" s="179" t="s">
        <v>3049</v>
      </c>
      <c r="E442" s="179" t="s">
        <v>3050</v>
      </c>
      <c r="F442" s="182">
        <v>3022.6</v>
      </c>
      <c r="G442" s="179">
        <v>2159</v>
      </c>
      <c r="H442" s="227">
        <v>441</v>
      </c>
    </row>
    <row r="443" spans="1:8" x14ac:dyDescent="0.3">
      <c r="A443" s="179">
        <v>2020</v>
      </c>
      <c r="B443" s="179" t="s">
        <v>3171</v>
      </c>
      <c r="C443" s="179" t="s">
        <v>3031</v>
      </c>
      <c r="D443" s="179" t="s">
        <v>3049</v>
      </c>
      <c r="E443" s="179" t="s">
        <v>3050</v>
      </c>
      <c r="F443" s="182">
        <v>3022.6</v>
      </c>
      <c r="G443" s="179">
        <v>2159</v>
      </c>
      <c r="H443" s="227">
        <v>442</v>
      </c>
    </row>
    <row r="444" spans="1:8" x14ac:dyDescent="0.3">
      <c r="A444" s="179">
        <v>2020</v>
      </c>
      <c r="B444" s="179" t="s">
        <v>3171</v>
      </c>
      <c r="C444" s="179" t="s">
        <v>3039</v>
      </c>
      <c r="D444" s="179" t="s">
        <v>3049</v>
      </c>
      <c r="E444" s="179" t="s">
        <v>3050</v>
      </c>
      <c r="F444" s="182">
        <v>3311</v>
      </c>
      <c r="G444" s="179">
        <v>2365</v>
      </c>
      <c r="H444" s="227">
        <v>443</v>
      </c>
    </row>
    <row r="445" spans="1:8" x14ac:dyDescent="0.3">
      <c r="A445" s="179">
        <v>2020</v>
      </c>
      <c r="B445" s="179" t="s">
        <v>3171</v>
      </c>
      <c r="C445" s="179" t="s">
        <v>3039</v>
      </c>
      <c r="D445" s="179" t="s">
        <v>3049</v>
      </c>
      <c r="E445" s="179" t="s">
        <v>3050</v>
      </c>
      <c r="F445" s="182">
        <v>3311</v>
      </c>
      <c r="G445" s="179">
        <v>2365</v>
      </c>
      <c r="H445" s="227">
        <v>444</v>
      </c>
    </row>
  </sheetData>
  <mergeCells count="2">
    <mergeCell ref="J1:P4"/>
    <mergeCell ref="J6:P7"/>
  </mergeCells>
  <pageMargins left="0.7" right="0.7" top="0.75" bottom="0.75" header="0.3" footer="0.3"/>
  <pageSetup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9E818-5676-48A3-A1F6-1783AAA319A1}">
  <sheetPr codeName="Leht80"/>
  <dimension ref="A1:L26"/>
  <sheetViews>
    <sheetView zoomScale="140" zoomScaleNormal="140" workbookViewId="0"/>
  </sheetViews>
  <sheetFormatPr defaultRowHeight="15.6" x14ac:dyDescent="0.3"/>
  <cols>
    <col min="1" max="1" width="14.6640625" style="32" bestFit="1" customWidth="1"/>
    <col min="2" max="2" width="11.5546875" style="32" bestFit="1" customWidth="1"/>
    <col min="3" max="3" width="8.21875" style="32" bestFit="1" customWidth="1"/>
    <col min="4" max="4" width="11.33203125" style="32" bestFit="1" customWidth="1"/>
    <col min="5" max="5" width="8.88671875" style="32"/>
    <col min="6" max="6" width="14.6640625" style="32" bestFit="1" customWidth="1"/>
    <col min="7" max="7" width="7.33203125" style="32" bestFit="1" customWidth="1"/>
    <col min="8" max="8" width="6.109375" style="32" bestFit="1" customWidth="1"/>
    <col min="9" max="9" width="6.44140625" style="32" bestFit="1" customWidth="1"/>
    <col min="10" max="10" width="6.21875" style="32" bestFit="1" customWidth="1"/>
    <col min="11" max="11" width="5.6640625" style="32" bestFit="1" customWidth="1"/>
    <col min="12" max="12" width="8.21875" style="32" bestFit="1" customWidth="1"/>
    <col min="13" max="16384" width="8.88671875" style="32"/>
  </cols>
  <sheetData>
    <row r="1" spans="1:12" x14ac:dyDescent="0.3">
      <c r="A1" s="62" t="s">
        <v>139</v>
      </c>
      <c r="B1" s="62" t="s">
        <v>1713</v>
      </c>
      <c r="C1" s="62" t="s">
        <v>3577</v>
      </c>
      <c r="D1" s="62" t="s">
        <v>3571</v>
      </c>
      <c r="F1" s="31"/>
      <c r="G1" s="31" t="s">
        <v>890</v>
      </c>
      <c r="H1" s="31" t="s">
        <v>703</v>
      </c>
      <c r="I1" s="31" t="s">
        <v>2929</v>
      </c>
      <c r="J1" s="31" t="s">
        <v>794</v>
      </c>
      <c r="K1" s="31" t="s">
        <v>1039</v>
      </c>
      <c r="L1" s="31" t="s">
        <v>1160</v>
      </c>
    </row>
    <row r="2" spans="1:12" x14ac:dyDescent="0.3">
      <c r="A2" s="31" t="s">
        <v>3565</v>
      </c>
      <c r="B2" s="31" t="s">
        <v>1714</v>
      </c>
      <c r="C2" s="31" t="s">
        <v>890</v>
      </c>
      <c r="D2" s="31">
        <v>36</v>
      </c>
      <c r="F2" s="31" t="s">
        <v>3565</v>
      </c>
      <c r="G2" s="36">
        <f>SUMIFS($D$2:$D$26,$A$2:$A$26,$F2,$C$2:$C$26,G$1)</f>
        <v>36</v>
      </c>
      <c r="H2" s="36">
        <f t="shared" ref="G2:L6" si="0">SUMIFS($D$2:$D$26,$A$2:$A$26,$F2,$C$2:$C$26,H$1)</f>
        <v>50</v>
      </c>
      <c r="I2" s="36">
        <f t="shared" si="0"/>
        <v>0</v>
      </c>
      <c r="J2" s="36">
        <f t="shared" si="0"/>
        <v>64</v>
      </c>
      <c r="K2" s="36">
        <f t="shared" si="0"/>
        <v>21</v>
      </c>
      <c r="L2" s="36">
        <f t="shared" si="0"/>
        <v>67</v>
      </c>
    </row>
    <row r="3" spans="1:12" x14ac:dyDescent="0.3">
      <c r="A3" s="31" t="s">
        <v>3566</v>
      </c>
      <c r="B3" s="31" t="s">
        <v>1714</v>
      </c>
      <c r="C3" s="31" t="s">
        <v>890</v>
      </c>
      <c r="D3" s="31">
        <v>20</v>
      </c>
      <c r="F3" s="31" t="s">
        <v>3566</v>
      </c>
      <c r="G3" s="36">
        <f t="shared" si="0"/>
        <v>20</v>
      </c>
      <c r="H3" s="36">
        <f t="shared" si="0"/>
        <v>61</v>
      </c>
      <c r="I3" s="36">
        <f t="shared" si="0"/>
        <v>46</v>
      </c>
      <c r="J3" s="36">
        <f t="shared" si="0"/>
        <v>30</v>
      </c>
      <c r="K3" s="36">
        <f t="shared" si="0"/>
        <v>72</v>
      </c>
      <c r="L3" s="36">
        <f t="shared" si="0"/>
        <v>70</v>
      </c>
    </row>
    <row r="4" spans="1:12" x14ac:dyDescent="0.3">
      <c r="A4" s="31" t="s">
        <v>3567</v>
      </c>
      <c r="B4" s="31" t="s">
        <v>1714</v>
      </c>
      <c r="C4" s="31" t="s">
        <v>890</v>
      </c>
      <c r="D4" s="31">
        <v>36</v>
      </c>
      <c r="F4" s="31" t="s">
        <v>3567</v>
      </c>
      <c r="G4" s="36">
        <f t="shared" si="0"/>
        <v>36</v>
      </c>
      <c r="H4" s="36">
        <f t="shared" si="0"/>
        <v>44</v>
      </c>
      <c r="I4" s="36">
        <f t="shared" si="0"/>
        <v>0</v>
      </c>
      <c r="J4" s="36">
        <f t="shared" si="0"/>
        <v>69</v>
      </c>
      <c r="K4" s="36">
        <f t="shared" si="0"/>
        <v>64</v>
      </c>
      <c r="L4" s="36">
        <f t="shared" si="0"/>
        <v>27</v>
      </c>
    </row>
    <row r="5" spans="1:12" x14ac:dyDescent="0.3">
      <c r="A5" s="31" t="s">
        <v>3568</v>
      </c>
      <c r="B5" s="31" t="s">
        <v>1714</v>
      </c>
      <c r="C5" s="31" t="s">
        <v>890</v>
      </c>
      <c r="D5" s="31">
        <v>39</v>
      </c>
      <c r="F5" s="31" t="s">
        <v>3578</v>
      </c>
      <c r="G5" s="36">
        <f t="shared" si="0"/>
        <v>0</v>
      </c>
      <c r="H5" s="36">
        <f t="shared" si="0"/>
        <v>0</v>
      </c>
      <c r="I5" s="36">
        <f t="shared" si="0"/>
        <v>0</v>
      </c>
      <c r="J5" s="36">
        <f t="shared" si="0"/>
        <v>0</v>
      </c>
      <c r="K5" s="36">
        <f t="shared" si="0"/>
        <v>0</v>
      </c>
      <c r="L5" s="36">
        <f t="shared" si="0"/>
        <v>0</v>
      </c>
    </row>
    <row r="6" spans="1:12" x14ac:dyDescent="0.3">
      <c r="A6" s="31" t="s">
        <v>3569</v>
      </c>
      <c r="B6" s="31" t="s">
        <v>1714</v>
      </c>
      <c r="C6" s="31" t="s">
        <v>890</v>
      </c>
      <c r="D6" s="31">
        <v>22</v>
      </c>
      <c r="F6" s="31" t="s">
        <v>3569</v>
      </c>
      <c r="G6" s="36">
        <f t="shared" si="0"/>
        <v>22</v>
      </c>
      <c r="H6" s="36">
        <f t="shared" si="0"/>
        <v>72</v>
      </c>
      <c r="I6" s="36">
        <f t="shared" si="0"/>
        <v>0</v>
      </c>
      <c r="J6" s="36">
        <f t="shared" si="0"/>
        <v>42</v>
      </c>
      <c r="K6" s="36">
        <f t="shared" si="0"/>
        <v>0</v>
      </c>
      <c r="L6" s="36">
        <f t="shared" si="0"/>
        <v>27</v>
      </c>
    </row>
    <row r="7" spans="1:12" x14ac:dyDescent="0.3">
      <c r="A7" s="31" t="s">
        <v>3566</v>
      </c>
      <c r="B7" s="31" t="s">
        <v>1714</v>
      </c>
      <c r="C7" s="31" t="s">
        <v>703</v>
      </c>
      <c r="D7" s="31">
        <v>61</v>
      </c>
    </row>
    <row r="8" spans="1:12" x14ac:dyDescent="0.3">
      <c r="A8" s="31" t="s">
        <v>3566</v>
      </c>
      <c r="B8" s="31" t="s">
        <v>1714</v>
      </c>
      <c r="C8" s="31" t="s">
        <v>2929</v>
      </c>
      <c r="D8" s="31">
        <v>46</v>
      </c>
    </row>
    <row r="9" spans="1:12" x14ac:dyDescent="0.3">
      <c r="A9" s="31" t="s">
        <v>3567</v>
      </c>
      <c r="B9" s="31" t="s">
        <v>1714</v>
      </c>
      <c r="C9" s="31" t="s">
        <v>703</v>
      </c>
      <c r="D9" s="31">
        <v>44</v>
      </c>
      <c r="F9" s="31"/>
      <c r="G9" s="31" t="s">
        <v>890</v>
      </c>
      <c r="H9" s="31" t="s">
        <v>703</v>
      </c>
      <c r="I9" s="31" t="s">
        <v>2929</v>
      </c>
      <c r="J9" s="31" t="s">
        <v>794</v>
      </c>
      <c r="K9" s="31" t="s">
        <v>1039</v>
      </c>
      <c r="L9" s="31" t="s">
        <v>1160</v>
      </c>
    </row>
    <row r="10" spans="1:12" x14ac:dyDescent="0.3">
      <c r="A10" s="31" t="s">
        <v>3568</v>
      </c>
      <c r="B10" s="31" t="s">
        <v>1714</v>
      </c>
      <c r="C10" s="31" t="s">
        <v>703</v>
      </c>
      <c r="D10" s="31">
        <v>57</v>
      </c>
      <c r="F10" s="31" t="s">
        <v>3565</v>
      </c>
      <c r="G10" s="319"/>
      <c r="H10" s="319"/>
      <c r="I10" s="319"/>
      <c r="J10" s="319"/>
      <c r="K10" s="319"/>
      <c r="L10" s="319"/>
    </row>
    <row r="11" spans="1:12" x14ac:dyDescent="0.3">
      <c r="A11" s="31" t="s">
        <v>3569</v>
      </c>
      <c r="B11" s="31" t="s">
        <v>1714</v>
      </c>
      <c r="C11" s="31" t="s">
        <v>703</v>
      </c>
      <c r="D11" s="31">
        <v>72</v>
      </c>
      <c r="F11" s="31" t="s">
        <v>3566</v>
      </c>
      <c r="G11" s="319"/>
      <c r="H11" s="319"/>
      <c r="I11" s="319"/>
      <c r="J11" s="319"/>
      <c r="K11" s="319"/>
      <c r="L11" s="319"/>
    </row>
    <row r="12" spans="1:12" x14ac:dyDescent="0.3">
      <c r="A12" s="31" t="s">
        <v>3565</v>
      </c>
      <c r="B12" s="31" t="s">
        <v>1714</v>
      </c>
      <c r="C12" s="31" t="s">
        <v>703</v>
      </c>
      <c r="D12" s="31">
        <v>50</v>
      </c>
      <c r="F12" s="31" t="s">
        <v>3567</v>
      </c>
      <c r="G12" s="319"/>
      <c r="H12" s="319"/>
      <c r="I12" s="319"/>
      <c r="J12" s="319"/>
      <c r="K12" s="319"/>
      <c r="L12" s="319"/>
    </row>
    <row r="13" spans="1:12" x14ac:dyDescent="0.3">
      <c r="A13" s="31" t="s">
        <v>3565</v>
      </c>
      <c r="B13" s="31" t="s">
        <v>1714</v>
      </c>
      <c r="C13" s="31" t="s">
        <v>794</v>
      </c>
      <c r="D13" s="31">
        <v>64</v>
      </c>
      <c r="F13" s="31" t="s">
        <v>3578</v>
      </c>
      <c r="G13" s="319"/>
      <c r="H13" s="319"/>
      <c r="I13" s="319"/>
      <c r="J13" s="319"/>
      <c r="K13" s="319"/>
      <c r="L13" s="319"/>
    </row>
    <row r="14" spans="1:12" x14ac:dyDescent="0.3">
      <c r="A14" s="31" t="s">
        <v>3567</v>
      </c>
      <c r="B14" s="31" t="s">
        <v>1714</v>
      </c>
      <c r="C14" s="31" t="s">
        <v>794</v>
      </c>
      <c r="D14" s="31">
        <v>69</v>
      </c>
      <c r="F14" s="31" t="s">
        <v>3569</v>
      </c>
      <c r="G14" s="319"/>
      <c r="H14" s="319"/>
      <c r="I14" s="319"/>
      <c r="J14" s="319"/>
      <c r="K14" s="319"/>
      <c r="L14" s="319"/>
    </row>
    <row r="15" spans="1:12" x14ac:dyDescent="0.3">
      <c r="A15" s="31" t="s">
        <v>3568</v>
      </c>
      <c r="B15" s="31" t="s">
        <v>1714</v>
      </c>
      <c r="C15" s="31" t="s">
        <v>794</v>
      </c>
      <c r="D15" s="31">
        <v>52</v>
      </c>
    </row>
    <row r="16" spans="1:12" x14ac:dyDescent="0.3">
      <c r="A16" s="31" t="s">
        <v>3565</v>
      </c>
      <c r="B16" s="31" t="s">
        <v>1714</v>
      </c>
      <c r="C16" s="31" t="s">
        <v>1039</v>
      </c>
      <c r="D16" s="31">
        <v>21</v>
      </c>
    </row>
    <row r="17" spans="1:4" x14ac:dyDescent="0.3">
      <c r="A17" s="31" t="s">
        <v>3566</v>
      </c>
      <c r="B17" s="31" t="s">
        <v>1714</v>
      </c>
      <c r="C17" s="31" t="s">
        <v>794</v>
      </c>
      <c r="D17" s="31">
        <v>30</v>
      </c>
    </row>
    <row r="18" spans="1:4" x14ac:dyDescent="0.3">
      <c r="A18" s="31" t="s">
        <v>3567</v>
      </c>
      <c r="B18" s="31" t="s">
        <v>1714</v>
      </c>
      <c r="C18" s="31" t="s">
        <v>1039</v>
      </c>
      <c r="D18" s="31">
        <v>64</v>
      </c>
    </row>
    <row r="19" spans="1:4" x14ac:dyDescent="0.3">
      <c r="A19" s="31" t="s">
        <v>3568</v>
      </c>
      <c r="B19" s="31" t="s">
        <v>1714</v>
      </c>
      <c r="C19" s="31" t="s">
        <v>1039</v>
      </c>
      <c r="D19" s="31">
        <v>30</v>
      </c>
    </row>
    <row r="20" spans="1:4" x14ac:dyDescent="0.3">
      <c r="A20" s="31" t="s">
        <v>3569</v>
      </c>
      <c r="B20" s="31" t="s">
        <v>1714</v>
      </c>
      <c r="C20" s="31" t="s">
        <v>794</v>
      </c>
      <c r="D20" s="31">
        <v>42</v>
      </c>
    </row>
    <row r="21" spans="1:4" x14ac:dyDescent="0.3">
      <c r="A21" s="31" t="s">
        <v>3566</v>
      </c>
      <c r="B21" s="31" t="s">
        <v>1714</v>
      </c>
      <c r="C21" s="31" t="s">
        <v>1039</v>
      </c>
      <c r="D21" s="31">
        <v>72</v>
      </c>
    </row>
    <row r="22" spans="1:4" x14ac:dyDescent="0.3">
      <c r="A22" s="31" t="s">
        <v>3566</v>
      </c>
      <c r="B22" s="31" t="s">
        <v>1714</v>
      </c>
      <c r="C22" s="31" t="s">
        <v>1160</v>
      </c>
      <c r="D22" s="31">
        <v>70</v>
      </c>
    </row>
    <row r="23" spans="1:4" x14ac:dyDescent="0.3">
      <c r="A23" s="31" t="s">
        <v>3567</v>
      </c>
      <c r="B23" s="31" t="s">
        <v>1714</v>
      </c>
      <c r="C23" s="31" t="s">
        <v>1160</v>
      </c>
      <c r="D23" s="31">
        <v>27</v>
      </c>
    </row>
    <row r="24" spans="1:4" x14ac:dyDescent="0.3">
      <c r="A24" s="31" t="s">
        <v>3568</v>
      </c>
      <c r="B24" s="31" t="s">
        <v>1714</v>
      </c>
      <c r="C24" s="31" t="s">
        <v>1160</v>
      </c>
      <c r="D24" s="31">
        <v>50</v>
      </c>
    </row>
    <row r="25" spans="1:4" x14ac:dyDescent="0.3">
      <c r="A25" s="31" t="s">
        <v>3569</v>
      </c>
      <c r="B25" s="31" t="s">
        <v>1714</v>
      </c>
      <c r="C25" s="31" t="s">
        <v>1160</v>
      </c>
      <c r="D25" s="31">
        <v>27</v>
      </c>
    </row>
    <row r="26" spans="1:4" x14ac:dyDescent="0.3">
      <c r="A26" s="31" t="s">
        <v>3565</v>
      </c>
      <c r="B26" s="31" t="s">
        <v>1714</v>
      </c>
      <c r="C26" s="31" t="s">
        <v>1160</v>
      </c>
      <c r="D26" s="31">
        <v>67</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eht21"/>
  <dimension ref="A1:T17"/>
  <sheetViews>
    <sheetView zoomScale="140" zoomScaleNormal="140" workbookViewId="0"/>
  </sheetViews>
  <sheetFormatPr defaultColWidth="9.21875" defaultRowHeight="15.6" x14ac:dyDescent="0.3"/>
  <cols>
    <col min="1" max="1" width="12.6640625" style="32" customWidth="1"/>
    <col min="2" max="2" width="13.44140625" style="32" bestFit="1" customWidth="1"/>
    <col min="3" max="3" width="11.5546875" style="32" bestFit="1" customWidth="1"/>
    <col min="4" max="4" width="16.44140625" style="32" customWidth="1"/>
    <col min="5" max="5" width="22.21875" style="32" customWidth="1"/>
    <col min="6" max="9" width="8.77734375" style="32" customWidth="1"/>
    <col min="10" max="10" width="10.5546875" style="32" bestFit="1" customWidth="1"/>
    <col min="11" max="11" width="13.44140625" style="32" bestFit="1" customWidth="1"/>
    <col min="12" max="12" width="11.5546875" style="32" bestFit="1" customWidth="1"/>
    <col min="13" max="13" width="14.77734375" style="32" bestFit="1" customWidth="1"/>
    <col min="14" max="14" width="23.44140625" style="32" bestFit="1" customWidth="1"/>
    <col min="15" max="1024" width="8.77734375" style="32" customWidth="1"/>
    <col min="1025" max="16384" width="9.21875" style="32"/>
  </cols>
  <sheetData>
    <row r="1" spans="1:20" s="63" customFormat="1" ht="46.8" x14ac:dyDescent="0.3">
      <c r="A1" s="62" t="s">
        <v>150</v>
      </c>
      <c r="B1" s="62" t="s">
        <v>151</v>
      </c>
      <c r="C1" s="115" t="s">
        <v>152</v>
      </c>
      <c r="D1" s="115" t="s">
        <v>153</v>
      </c>
      <c r="E1" s="115" t="s">
        <v>154</v>
      </c>
      <c r="I1" s="32"/>
      <c r="J1" s="62" t="s">
        <v>150</v>
      </c>
      <c r="K1" s="62" t="s">
        <v>151</v>
      </c>
      <c r="L1" s="115" t="s">
        <v>152</v>
      </c>
      <c r="M1" s="62" t="s">
        <v>155</v>
      </c>
      <c r="N1" s="115" t="s">
        <v>154</v>
      </c>
      <c r="P1" s="32"/>
      <c r="Q1" s="32"/>
      <c r="R1" s="32"/>
      <c r="S1" s="32"/>
      <c r="T1" s="32"/>
    </row>
    <row r="2" spans="1:20" x14ac:dyDescent="0.3">
      <c r="A2" s="31" t="s">
        <v>156</v>
      </c>
      <c r="B2" s="68">
        <v>780</v>
      </c>
      <c r="C2" s="68">
        <v>992.5</v>
      </c>
      <c r="D2" s="34"/>
      <c r="E2" s="34"/>
      <c r="J2" s="31" t="s">
        <v>156</v>
      </c>
      <c r="K2" s="68">
        <v>780</v>
      </c>
      <c r="L2" s="68">
        <v>992.5</v>
      </c>
      <c r="M2" s="36" t="str">
        <f t="shared" ref="M2:M9" si="0">IF(L2&lt;K2,"Ei lähe tööle","Lähen tööle")</f>
        <v>Lähen tööle</v>
      </c>
      <c r="N2" s="36">
        <f t="shared" ref="N2:N9" si="1">IF(L2&gt;K2,L2-K2,"Pakutav palk ei sobi")</f>
        <v>212.5</v>
      </c>
    </row>
    <row r="3" spans="1:20" x14ac:dyDescent="0.3">
      <c r="A3" s="31" t="s">
        <v>157</v>
      </c>
      <c r="B3" s="68">
        <v>1000</v>
      </c>
      <c r="C3" s="68">
        <v>992.5</v>
      </c>
      <c r="D3" s="34"/>
      <c r="E3" s="34"/>
      <c r="J3" s="31" t="s">
        <v>157</v>
      </c>
      <c r="K3" s="68">
        <v>1000</v>
      </c>
      <c r="L3" s="68">
        <v>992.5</v>
      </c>
      <c r="M3" s="36" t="str">
        <f t="shared" si="0"/>
        <v>Ei lähe tööle</v>
      </c>
      <c r="N3" s="36" t="str">
        <f t="shared" si="1"/>
        <v>Pakutav palk ei sobi</v>
      </c>
    </row>
    <row r="4" spans="1:20" x14ac:dyDescent="0.3">
      <c r="A4" s="31" t="s">
        <v>158</v>
      </c>
      <c r="B4" s="68">
        <v>800</v>
      </c>
      <c r="C4" s="68">
        <v>992.5</v>
      </c>
      <c r="D4" s="34"/>
      <c r="E4" s="34"/>
      <c r="J4" s="31" t="s">
        <v>158</v>
      </c>
      <c r="K4" s="68">
        <v>800</v>
      </c>
      <c r="L4" s="68">
        <v>992.5</v>
      </c>
      <c r="M4" s="36" t="str">
        <f t="shared" si="0"/>
        <v>Lähen tööle</v>
      </c>
      <c r="N4" s="36">
        <f t="shared" si="1"/>
        <v>192.5</v>
      </c>
    </row>
    <row r="5" spans="1:20" x14ac:dyDescent="0.3">
      <c r="A5" s="31" t="s">
        <v>159</v>
      </c>
      <c r="B5" s="68">
        <v>1200</v>
      </c>
      <c r="C5" s="68">
        <v>992.5</v>
      </c>
      <c r="D5" s="34"/>
      <c r="E5" s="34"/>
      <c r="J5" s="31" t="s">
        <v>159</v>
      </c>
      <c r="K5" s="68">
        <v>1200</v>
      </c>
      <c r="L5" s="68">
        <v>992.5</v>
      </c>
      <c r="M5" s="36" t="str">
        <f t="shared" si="0"/>
        <v>Ei lähe tööle</v>
      </c>
      <c r="N5" s="36" t="str">
        <f t="shared" si="1"/>
        <v>Pakutav palk ei sobi</v>
      </c>
    </row>
    <row r="6" spans="1:20" x14ac:dyDescent="0.3">
      <c r="A6" s="31" t="s">
        <v>160</v>
      </c>
      <c r="B6" s="68">
        <v>500</v>
      </c>
      <c r="C6" s="68">
        <v>992.5</v>
      </c>
      <c r="D6" s="34"/>
      <c r="E6" s="34"/>
      <c r="J6" s="31" t="s">
        <v>160</v>
      </c>
      <c r="K6" s="68">
        <v>500</v>
      </c>
      <c r="L6" s="68">
        <v>992.5</v>
      </c>
      <c r="M6" s="36" t="str">
        <f t="shared" si="0"/>
        <v>Lähen tööle</v>
      </c>
      <c r="N6" s="36">
        <f t="shared" si="1"/>
        <v>492.5</v>
      </c>
    </row>
    <row r="7" spans="1:20" x14ac:dyDescent="0.3">
      <c r="A7" s="31" t="s">
        <v>161</v>
      </c>
      <c r="B7" s="68">
        <v>1800</v>
      </c>
      <c r="C7" s="68">
        <v>992.5</v>
      </c>
      <c r="D7" s="34"/>
      <c r="E7" s="34"/>
      <c r="J7" s="31" t="s">
        <v>161</v>
      </c>
      <c r="K7" s="68">
        <v>1800</v>
      </c>
      <c r="L7" s="68">
        <v>992.5</v>
      </c>
      <c r="M7" s="36" t="str">
        <f t="shared" si="0"/>
        <v>Ei lähe tööle</v>
      </c>
      <c r="N7" s="36" t="str">
        <f t="shared" si="1"/>
        <v>Pakutav palk ei sobi</v>
      </c>
    </row>
    <row r="8" spans="1:20" x14ac:dyDescent="0.3">
      <c r="A8" s="31" t="s">
        <v>162</v>
      </c>
      <c r="B8" s="68">
        <v>900</v>
      </c>
      <c r="C8" s="68">
        <v>992.5</v>
      </c>
      <c r="D8" s="34"/>
      <c r="E8" s="34"/>
      <c r="J8" s="31" t="s">
        <v>162</v>
      </c>
      <c r="K8" s="68">
        <v>900</v>
      </c>
      <c r="L8" s="68">
        <v>992.5</v>
      </c>
      <c r="M8" s="36" t="str">
        <f t="shared" si="0"/>
        <v>Lähen tööle</v>
      </c>
      <c r="N8" s="36">
        <f t="shared" si="1"/>
        <v>92.5</v>
      </c>
    </row>
    <row r="9" spans="1:20" x14ac:dyDescent="0.3">
      <c r="A9" s="31" t="s">
        <v>163</v>
      </c>
      <c r="B9" s="68">
        <v>960</v>
      </c>
      <c r="C9" s="68">
        <v>992.5</v>
      </c>
      <c r="D9" s="34"/>
      <c r="E9" s="34"/>
      <c r="J9" s="31" t="s">
        <v>163</v>
      </c>
      <c r="K9" s="68">
        <v>960</v>
      </c>
      <c r="L9" s="68">
        <v>992.5</v>
      </c>
      <c r="M9" s="36" t="str">
        <f t="shared" si="0"/>
        <v>Lähen tööle</v>
      </c>
      <c r="N9" s="36">
        <f t="shared" si="1"/>
        <v>32.5</v>
      </c>
    </row>
    <row r="10" spans="1:20" ht="19.5" customHeight="1" x14ac:dyDescent="0.3">
      <c r="A10" s="31" t="s">
        <v>19</v>
      </c>
      <c r="B10" s="116"/>
      <c r="J10" s="31" t="s">
        <v>19</v>
      </c>
      <c r="K10" s="35">
        <f>SUM(K2:K9)</f>
        <v>7940</v>
      </c>
    </row>
    <row r="11" spans="1:20" ht="31.2" x14ac:dyDescent="0.3">
      <c r="A11" s="104" t="s">
        <v>164</v>
      </c>
      <c r="B11" s="116"/>
      <c r="D11" s="339" t="s">
        <v>165</v>
      </c>
      <c r="E11" s="339"/>
      <c r="F11" s="339"/>
      <c r="G11" s="339"/>
      <c r="H11" s="339"/>
      <c r="J11" s="104" t="s">
        <v>164</v>
      </c>
      <c r="K11" s="35">
        <f>MIN(K2:K9)</f>
        <v>500</v>
      </c>
    </row>
    <row r="12" spans="1:20" ht="31.2" x14ac:dyDescent="0.3">
      <c r="A12" s="104" t="s">
        <v>166</v>
      </c>
      <c r="B12" s="116"/>
      <c r="D12" s="339"/>
      <c r="E12" s="339"/>
      <c r="F12" s="339"/>
      <c r="G12" s="339"/>
      <c r="H12" s="339"/>
      <c r="J12" s="104" t="s">
        <v>166</v>
      </c>
      <c r="K12" s="35">
        <f>MAX(K2:K9)</f>
        <v>1800</v>
      </c>
    </row>
    <row r="13" spans="1:20" ht="31.2" x14ac:dyDescent="0.3">
      <c r="A13" s="104" t="s">
        <v>167</v>
      </c>
      <c r="B13" s="116"/>
      <c r="D13" s="339"/>
      <c r="E13" s="339"/>
      <c r="F13" s="339"/>
      <c r="G13" s="339"/>
      <c r="H13" s="339"/>
      <c r="J13" s="104" t="s">
        <v>167</v>
      </c>
      <c r="K13" s="35">
        <f>AVERAGE(K2:K9)</f>
        <v>992.5</v>
      </c>
    </row>
    <row r="14" spans="1:20" x14ac:dyDescent="0.3">
      <c r="D14" s="339"/>
      <c r="E14" s="339"/>
      <c r="F14" s="339"/>
      <c r="G14" s="339"/>
      <c r="H14" s="339"/>
    </row>
    <row r="15" spans="1:20" x14ac:dyDescent="0.3">
      <c r="D15" s="339"/>
      <c r="E15" s="339"/>
      <c r="F15" s="339"/>
      <c r="G15" s="339"/>
      <c r="H15" s="339"/>
    </row>
    <row r="16" spans="1:20" x14ac:dyDescent="0.3">
      <c r="D16" s="339"/>
      <c r="E16" s="339"/>
      <c r="F16" s="339"/>
      <c r="G16" s="339"/>
      <c r="H16" s="339"/>
    </row>
    <row r="17" spans="4:8" x14ac:dyDescent="0.3">
      <c r="D17" s="339"/>
      <c r="E17" s="339"/>
      <c r="F17" s="339"/>
      <c r="G17" s="339"/>
      <c r="H17" s="339"/>
    </row>
  </sheetData>
  <mergeCells count="1">
    <mergeCell ref="D11:H17"/>
  </mergeCells>
  <pageMargins left="0.7" right="0.7" top="0.75" bottom="0.75" header="0.51180555555555496" footer="0.51180555555555496"/>
  <pageSetup paperSize="9" firstPageNumber="0" orientation="portrait" horizontalDpi="300" verticalDpi="300"/>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eht22"/>
  <dimension ref="A1:L26"/>
  <sheetViews>
    <sheetView zoomScale="140" zoomScaleNormal="140" workbookViewId="0"/>
  </sheetViews>
  <sheetFormatPr defaultColWidth="9.21875" defaultRowHeight="15.6" x14ac:dyDescent="0.3"/>
  <cols>
    <col min="1" max="1" width="13.88671875" style="9" customWidth="1"/>
    <col min="2" max="2" width="12" style="9" customWidth="1"/>
    <col min="3" max="3" width="17.88671875" style="9" customWidth="1"/>
    <col min="4" max="4" width="12.6640625" style="9" customWidth="1"/>
    <col min="5" max="5" width="12.21875" style="9" customWidth="1"/>
    <col min="6" max="6" width="2" style="9" customWidth="1"/>
    <col min="7" max="9" width="8.77734375" style="9" customWidth="1"/>
    <col min="10" max="10" width="13.77734375" style="9" customWidth="1"/>
    <col min="11" max="11" width="13.21875" style="9" bestFit="1" customWidth="1"/>
    <col min="12" max="12" width="14.77734375" style="9" bestFit="1" customWidth="1"/>
    <col min="13" max="1024" width="8.77734375" style="9" customWidth="1"/>
    <col min="1025" max="16384" width="9.21875" style="9"/>
  </cols>
  <sheetData>
    <row r="1" spans="1:12" ht="31.2" x14ac:dyDescent="0.3">
      <c r="A1" s="40" t="s">
        <v>1552</v>
      </c>
      <c r="B1" s="130" t="s">
        <v>1602</v>
      </c>
      <c r="C1" s="41" t="s">
        <v>195</v>
      </c>
      <c r="D1" s="41" t="s">
        <v>196</v>
      </c>
      <c r="E1" s="42" t="s">
        <v>197</v>
      </c>
      <c r="G1" s="373" t="s">
        <v>198</v>
      </c>
      <c r="H1" s="373"/>
      <c r="I1" s="373"/>
      <c r="J1" s="373"/>
      <c r="K1" s="30"/>
      <c r="L1" s="10" t="s">
        <v>199</v>
      </c>
    </row>
    <row r="2" spans="1:12" x14ac:dyDescent="0.3">
      <c r="A2" s="38" t="s">
        <v>204</v>
      </c>
      <c r="B2" s="10" t="s">
        <v>200</v>
      </c>
      <c r="C2" s="10" t="s">
        <v>236</v>
      </c>
      <c r="D2" s="12">
        <v>20324</v>
      </c>
      <c r="E2" s="39" t="s">
        <v>211</v>
      </c>
      <c r="G2" s="373" t="s">
        <v>203</v>
      </c>
      <c r="H2" s="373"/>
      <c r="I2" s="373"/>
      <c r="J2" s="373"/>
      <c r="K2" s="30"/>
      <c r="L2" s="10" t="s">
        <v>204</v>
      </c>
    </row>
    <row r="3" spans="1:12" x14ac:dyDescent="0.3">
      <c r="A3" s="38" t="s">
        <v>209</v>
      </c>
      <c r="B3" s="10" t="s">
        <v>200</v>
      </c>
      <c r="C3" s="10" t="s">
        <v>230</v>
      </c>
      <c r="D3" s="12">
        <v>14020</v>
      </c>
      <c r="E3" s="39" t="s">
        <v>207</v>
      </c>
      <c r="G3" s="373" t="s">
        <v>208</v>
      </c>
      <c r="H3" s="373"/>
      <c r="I3" s="373"/>
      <c r="J3" s="373"/>
      <c r="K3" s="30"/>
      <c r="L3" s="10" t="s">
        <v>209</v>
      </c>
    </row>
    <row r="4" spans="1:12" x14ac:dyDescent="0.3">
      <c r="A4" s="38" t="s">
        <v>199</v>
      </c>
      <c r="B4" s="10" t="s">
        <v>213</v>
      </c>
      <c r="C4" s="10" t="s">
        <v>237</v>
      </c>
      <c r="D4" s="12">
        <v>10355</v>
      </c>
      <c r="E4" s="39" t="s">
        <v>211</v>
      </c>
      <c r="G4" s="373" t="s">
        <v>1569</v>
      </c>
      <c r="H4" s="373"/>
      <c r="I4" s="373"/>
      <c r="J4" s="373"/>
      <c r="K4" s="127"/>
      <c r="L4" s="10" t="s">
        <v>212</v>
      </c>
    </row>
    <row r="5" spans="1:12" x14ac:dyDescent="0.3">
      <c r="A5" s="38" t="s">
        <v>204</v>
      </c>
      <c r="B5" s="10" t="s">
        <v>205</v>
      </c>
      <c r="C5" s="10" t="s">
        <v>225</v>
      </c>
      <c r="D5" s="12">
        <v>9999</v>
      </c>
      <c r="E5" s="39" t="s">
        <v>215</v>
      </c>
      <c r="G5" s="373" t="s">
        <v>1570</v>
      </c>
      <c r="H5" s="373"/>
      <c r="I5" s="373"/>
      <c r="J5" s="373"/>
      <c r="K5" s="127"/>
      <c r="L5" s="10" t="s">
        <v>216</v>
      </c>
    </row>
    <row r="6" spans="1:12" x14ac:dyDescent="0.3">
      <c r="A6" s="38" t="s">
        <v>204</v>
      </c>
      <c r="B6" s="10" t="s">
        <v>205</v>
      </c>
      <c r="C6" s="10" t="s">
        <v>224</v>
      </c>
      <c r="D6" s="12">
        <v>8700</v>
      </c>
      <c r="E6" s="39" t="s">
        <v>211</v>
      </c>
      <c r="G6" s="373" t="s">
        <v>1571</v>
      </c>
      <c r="H6" s="373"/>
      <c r="I6" s="373"/>
      <c r="J6" s="373"/>
      <c r="K6" s="30"/>
      <c r="L6" s="10" t="s">
        <v>216</v>
      </c>
    </row>
    <row r="7" spans="1:12" x14ac:dyDescent="0.3">
      <c r="A7" s="38" t="s">
        <v>209</v>
      </c>
      <c r="B7" s="10" t="s">
        <v>200</v>
      </c>
      <c r="C7" s="10" t="s">
        <v>219</v>
      </c>
      <c r="D7" s="12">
        <v>5200</v>
      </c>
      <c r="E7" s="39" t="s">
        <v>215</v>
      </c>
      <c r="G7" s="373" t="s">
        <v>1572</v>
      </c>
      <c r="H7" s="373"/>
      <c r="I7" s="373"/>
      <c r="J7" s="373"/>
      <c r="K7" s="30"/>
      <c r="L7" s="10" t="s">
        <v>212</v>
      </c>
    </row>
    <row r="8" spans="1:12" x14ac:dyDescent="0.3">
      <c r="A8" s="38" t="s">
        <v>209</v>
      </c>
      <c r="B8" s="10" t="s">
        <v>200</v>
      </c>
      <c r="C8" s="10" t="s">
        <v>221</v>
      </c>
      <c r="D8" s="12">
        <v>4300</v>
      </c>
      <c r="E8" s="39" t="s">
        <v>211</v>
      </c>
    </row>
    <row r="9" spans="1:12" x14ac:dyDescent="0.3">
      <c r="A9" s="38" t="s">
        <v>199</v>
      </c>
      <c r="B9" s="10" t="s">
        <v>213</v>
      </c>
      <c r="C9" s="10" t="s">
        <v>223</v>
      </c>
      <c r="D9" s="12">
        <v>2732</v>
      </c>
      <c r="E9" s="39" t="s">
        <v>202</v>
      </c>
    </row>
    <row r="10" spans="1:12" x14ac:dyDescent="0.3">
      <c r="A10" s="38" t="s">
        <v>204</v>
      </c>
      <c r="B10" s="10" t="s">
        <v>213</v>
      </c>
      <c r="C10" s="10" t="s">
        <v>220</v>
      </c>
      <c r="D10" s="12">
        <v>2013</v>
      </c>
      <c r="E10" s="39" t="s">
        <v>207</v>
      </c>
      <c r="G10" s="373" t="s">
        <v>198</v>
      </c>
      <c r="H10" s="373"/>
      <c r="I10" s="373"/>
      <c r="J10" s="373"/>
      <c r="K10" s="18">
        <f>COUNTIF(A2:A26,A4)</f>
        <v>10</v>
      </c>
      <c r="L10" s="10" t="s">
        <v>199</v>
      </c>
    </row>
    <row r="11" spans="1:12" x14ac:dyDescent="0.3">
      <c r="A11" s="38" t="s">
        <v>199</v>
      </c>
      <c r="B11" s="10" t="s">
        <v>213</v>
      </c>
      <c r="C11" s="10" t="s">
        <v>217</v>
      </c>
      <c r="D11" s="12">
        <v>2000</v>
      </c>
      <c r="E11" s="39" t="s">
        <v>211</v>
      </c>
      <c r="G11" s="373" t="s">
        <v>203</v>
      </c>
      <c r="H11" s="373"/>
      <c r="I11" s="373"/>
      <c r="J11" s="373"/>
      <c r="K11" s="18">
        <f>COUNTIF(A2:A26,A2)</f>
        <v>5</v>
      </c>
      <c r="L11" s="10" t="s">
        <v>204</v>
      </c>
    </row>
    <row r="12" spans="1:12" x14ac:dyDescent="0.3">
      <c r="A12" s="38" t="s">
        <v>199</v>
      </c>
      <c r="B12" s="10" t="s">
        <v>213</v>
      </c>
      <c r="C12" s="10" t="s">
        <v>214</v>
      </c>
      <c r="D12" s="12">
        <v>1994</v>
      </c>
      <c r="E12" s="39" t="s">
        <v>215</v>
      </c>
      <c r="G12" s="373" t="s">
        <v>208</v>
      </c>
      <c r="H12" s="373"/>
      <c r="I12" s="373"/>
      <c r="J12" s="373"/>
      <c r="K12" s="18">
        <f>COUNTIF(A2:A26,A3)</f>
        <v>10</v>
      </c>
      <c r="L12" s="10" t="s">
        <v>209</v>
      </c>
    </row>
    <row r="13" spans="1:12" x14ac:dyDescent="0.3">
      <c r="A13" s="38" t="s">
        <v>199</v>
      </c>
      <c r="B13" s="10" t="s">
        <v>200</v>
      </c>
      <c r="C13" s="10" t="s">
        <v>218</v>
      </c>
      <c r="D13" s="12">
        <v>1400</v>
      </c>
      <c r="E13" s="39" t="s">
        <v>202</v>
      </c>
      <c r="G13" s="373" t="s">
        <v>1569</v>
      </c>
      <c r="H13" s="373"/>
      <c r="I13" s="373"/>
      <c r="J13" s="373"/>
      <c r="K13" s="126">
        <f>AVERAGEIF(D2:D26,L13)</f>
        <v>1043.1578947368421</v>
      </c>
      <c r="L13" s="10" t="s">
        <v>212</v>
      </c>
    </row>
    <row r="14" spans="1:12" x14ac:dyDescent="0.3">
      <c r="A14" s="38" t="s">
        <v>204</v>
      </c>
      <c r="B14" s="10" t="s">
        <v>205</v>
      </c>
      <c r="C14" s="10" t="s">
        <v>206</v>
      </c>
      <c r="D14" s="12">
        <v>1200</v>
      </c>
      <c r="E14" s="39" t="s">
        <v>207</v>
      </c>
      <c r="G14" s="373" t="s">
        <v>1570</v>
      </c>
      <c r="H14" s="373"/>
      <c r="I14" s="373"/>
      <c r="J14" s="373"/>
      <c r="K14" s="126">
        <f>AVERAGEIF(D2:D26,L14)</f>
        <v>11433</v>
      </c>
      <c r="L14" s="10" t="s">
        <v>216</v>
      </c>
    </row>
    <row r="15" spans="1:12" x14ac:dyDescent="0.3">
      <c r="A15" s="38" t="s">
        <v>209</v>
      </c>
      <c r="B15" s="10" t="s">
        <v>200</v>
      </c>
      <c r="C15" s="10" t="s">
        <v>232</v>
      </c>
      <c r="D15" s="12">
        <v>1000</v>
      </c>
      <c r="E15" s="39" t="s">
        <v>207</v>
      </c>
      <c r="G15" s="373" t="s">
        <v>1571</v>
      </c>
      <c r="H15" s="373"/>
      <c r="I15" s="373"/>
      <c r="J15" s="373"/>
      <c r="K15" s="18">
        <f>COUNTIF(D2:D26,L15)</f>
        <v>6</v>
      </c>
      <c r="L15" s="10" t="s">
        <v>216</v>
      </c>
    </row>
    <row r="16" spans="1:12" x14ac:dyDescent="0.3">
      <c r="A16" s="38" t="s">
        <v>199</v>
      </c>
      <c r="B16" s="10" t="s">
        <v>200</v>
      </c>
      <c r="C16" s="10" t="s">
        <v>201</v>
      </c>
      <c r="D16" s="12">
        <v>988</v>
      </c>
      <c r="E16" s="39" t="s">
        <v>202</v>
      </c>
      <c r="G16" s="373" t="s">
        <v>1572</v>
      </c>
      <c r="H16" s="373"/>
      <c r="I16" s="373"/>
      <c r="J16" s="373"/>
      <c r="K16" s="18">
        <f>COUNTIF(D2:D26,L16)</f>
        <v>19</v>
      </c>
      <c r="L16" s="10" t="s">
        <v>212</v>
      </c>
    </row>
    <row r="17" spans="1:5" x14ac:dyDescent="0.3">
      <c r="A17" s="38" t="s">
        <v>199</v>
      </c>
      <c r="B17" s="10" t="s">
        <v>200</v>
      </c>
      <c r="C17" s="10" t="s">
        <v>222</v>
      </c>
      <c r="D17" s="12">
        <v>500</v>
      </c>
      <c r="E17" s="39" t="s">
        <v>207</v>
      </c>
    </row>
    <row r="18" spans="1:5" x14ac:dyDescent="0.3">
      <c r="A18" s="38" t="s">
        <v>209</v>
      </c>
      <c r="B18" s="10" t="s">
        <v>200</v>
      </c>
      <c r="C18" s="10" t="s">
        <v>231</v>
      </c>
      <c r="D18" s="12">
        <v>500</v>
      </c>
      <c r="E18" s="39" t="s">
        <v>215</v>
      </c>
    </row>
    <row r="19" spans="1:5" x14ac:dyDescent="0.3">
      <c r="A19" s="38" t="s">
        <v>209</v>
      </c>
      <c r="B19" s="10" t="s">
        <v>200</v>
      </c>
      <c r="C19" s="10" t="s">
        <v>227</v>
      </c>
      <c r="D19" s="12">
        <v>300</v>
      </c>
      <c r="E19" s="39" t="s">
        <v>211</v>
      </c>
    </row>
    <row r="20" spans="1:5" x14ac:dyDescent="0.3">
      <c r="A20" s="38" t="s">
        <v>209</v>
      </c>
      <c r="B20" s="10" t="s">
        <v>200</v>
      </c>
      <c r="C20" s="10" t="s">
        <v>226</v>
      </c>
      <c r="D20" s="12">
        <v>254</v>
      </c>
      <c r="E20" s="39" t="s">
        <v>202</v>
      </c>
    </row>
    <row r="21" spans="1:5" x14ac:dyDescent="0.3">
      <c r="A21" s="38" t="s">
        <v>199</v>
      </c>
      <c r="B21" s="10" t="s">
        <v>213</v>
      </c>
      <c r="C21" s="10" t="s">
        <v>228</v>
      </c>
      <c r="D21" s="12">
        <v>240</v>
      </c>
      <c r="E21" s="39" t="s">
        <v>207</v>
      </c>
    </row>
    <row r="22" spans="1:5" x14ac:dyDescent="0.3">
      <c r="A22" s="38" t="s">
        <v>209</v>
      </c>
      <c r="B22" s="10" t="s">
        <v>200</v>
      </c>
      <c r="C22" s="10" t="s">
        <v>210</v>
      </c>
      <c r="D22" s="12">
        <v>199</v>
      </c>
      <c r="E22" s="39" t="s">
        <v>211</v>
      </c>
    </row>
    <row r="23" spans="1:5" x14ac:dyDescent="0.3">
      <c r="A23" s="38" t="s">
        <v>199</v>
      </c>
      <c r="B23" s="10" t="s">
        <v>213</v>
      </c>
      <c r="C23" s="10" t="s">
        <v>234</v>
      </c>
      <c r="D23" s="12">
        <v>100</v>
      </c>
      <c r="E23" s="39" t="s">
        <v>211</v>
      </c>
    </row>
    <row r="24" spans="1:5" x14ac:dyDescent="0.3">
      <c r="A24" s="38" t="s">
        <v>199</v>
      </c>
      <c r="B24" s="10" t="s">
        <v>205</v>
      </c>
      <c r="C24" s="10" t="s">
        <v>229</v>
      </c>
      <c r="D24" s="12">
        <v>55</v>
      </c>
      <c r="E24" s="39" t="s">
        <v>215</v>
      </c>
    </row>
    <row r="25" spans="1:5" x14ac:dyDescent="0.3">
      <c r="A25" s="38" t="s">
        <v>209</v>
      </c>
      <c r="B25" s="10" t="s">
        <v>200</v>
      </c>
      <c r="C25" s="10" t="s">
        <v>233</v>
      </c>
      <c r="D25" s="12">
        <v>25</v>
      </c>
      <c r="E25" s="39" t="s">
        <v>211</v>
      </c>
    </row>
    <row r="26" spans="1:5" x14ac:dyDescent="0.3">
      <c r="A26" s="43" t="s">
        <v>209</v>
      </c>
      <c r="B26" s="44" t="s">
        <v>200</v>
      </c>
      <c r="C26" s="44" t="s">
        <v>235</v>
      </c>
      <c r="D26" s="125">
        <v>20</v>
      </c>
      <c r="E26" s="45" t="s">
        <v>207</v>
      </c>
    </row>
  </sheetData>
  <mergeCells count="14">
    <mergeCell ref="G1:J1"/>
    <mergeCell ref="G2:J2"/>
    <mergeCell ref="G3:J3"/>
    <mergeCell ref="G4:J4"/>
    <mergeCell ref="G5:J5"/>
    <mergeCell ref="G15:J15"/>
    <mergeCell ref="G16:J16"/>
    <mergeCell ref="G6:J6"/>
    <mergeCell ref="G7:J7"/>
    <mergeCell ref="G10:J10"/>
    <mergeCell ref="G11:J11"/>
    <mergeCell ref="G12:J12"/>
    <mergeCell ref="G13:J13"/>
    <mergeCell ref="G14:J14"/>
  </mergeCells>
  <pageMargins left="0.7" right="0.7" top="0.75" bottom="0.75" header="0.51180555555555496" footer="0.51180555555555496"/>
  <pageSetup paperSize="9" firstPageNumber="0" orientation="portrait" horizontalDpi="300" verticalDpi="300"/>
  <tableParts count="1">
    <tablePart r:id="rId1"/>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eht23"/>
  <dimension ref="A1:ALX1557"/>
  <sheetViews>
    <sheetView zoomScale="140" zoomScaleNormal="140" workbookViewId="0"/>
  </sheetViews>
  <sheetFormatPr defaultRowHeight="15.6" x14ac:dyDescent="0.3"/>
  <cols>
    <col min="1" max="2" width="14.77734375" style="1" bestFit="1" customWidth="1"/>
    <col min="3" max="3" width="8.88671875" style="1" bestFit="1" customWidth="1"/>
    <col min="4" max="4" width="8.109375" style="1" bestFit="1" customWidth="1"/>
    <col min="5" max="5" width="9.6640625" style="1" bestFit="1" customWidth="1"/>
    <col min="6" max="6" width="2.33203125" style="1" customWidth="1"/>
    <col min="7" max="7" width="66" style="1" customWidth="1"/>
    <col min="8" max="8" width="9.21875" style="1" bestFit="1" customWidth="1"/>
    <col min="9" max="1012" width="8.77734375" style="1" customWidth="1"/>
  </cols>
  <sheetData>
    <row r="1" spans="1:8" x14ac:dyDescent="0.3">
      <c r="A1" s="48" t="s">
        <v>2</v>
      </c>
      <c r="B1" s="49" t="s">
        <v>1553</v>
      </c>
      <c r="C1" s="49" t="s">
        <v>1554</v>
      </c>
      <c r="D1" s="49" t="s">
        <v>1609</v>
      </c>
      <c r="E1" s="50" t="s">
        <v>1610</v>
      </c>
    </row>
    <row r="2" spans="1:8" x14ac:dyDescent="0.3">
      <c r="A2" s="46" t="s">
        <v>238</v>
      </c>
      <c r="B2" s="7" t="s">
        <v>239</v>
      </c>
      <c r="C2" s="119">
        <v>5</v>
      </c>
      <c r="D2" s="119">
        <v>44</v>
      </c>
      <c r="E2" s="120">
        <v>38</v>
      </c>
      <c r="G2" s="118" t="s">
        <v>1555</v>
      </c>
      <c r="H2" s="131"/>
    </row>
    <row r="3" spans="1:8" x14ac:dyDescent="0.3">
      <c r="A3" s="46" t="s">
        <v>240</v>
      </c>
      <c r="B3" s="7" t="s">
        <v>241</v>
      </c>
      <c r="C3" s="119">
        <v>6</v>
      </c>
      <c r="D3" s="119">
        <v>71</v>
      </c>
      <c r="E3" s="120">
        <v>83</v>
      </c>
      <c r="G3" s="118" t="s">
        <v>1556</v>
      </c>
      <c r="H3" s="131"/>
    </row>
    <row r="4" spans="1:8" x14ac:dyDescent="0.3">
      <c r="A4" s="46" t="s">
        <v>242</v>
      </c>
      <c r="B4" s="7" t="s">
        <v>241</v>
      </c>
      <c r="C4" s="119">
        <v>9</v>
      </c>
      <c r="D4" s="119">
        <v>3</v>
      </c>
      <c r="E4" s="120">
        <v>4</v>
      </c>
      <c r="G4" s="118" t="s">
        <v>1557</v>
      </c>
      <c r="H4" s="131"/>
    </row>
    <row r="5" spans="1:8" x14ac:dyDescent="0.3">
      <c r="A5" s="46" t="s">
        <v>243</v>
      </c>
      <c r="B5" s="7" t="s">
        <v>244</v>
      </c>
      <c r="C5" s="119">
        <v>7</v>
      </c>
      <c r="D5" s="119">
        <v>8</v>
      </c>
      <c r="E5" s="120">
        <v>17</v>
      </c>
      <c r="G5" s="118" t="s">
        <v>1558</v>
      </c>
      <c r="H5" s="131"/>
    </row>
    <row r="6" spans="1:8" x14ac:dyDescent="0.3">
      <c r="A6" s="46" t="s">
        <v>245</v>
      </c>
      <c r="B6" s="7" t="s">
        <v>246</v>
      </c>
      <c r="C6" s="119">
        <v>6</v>
      </c>
      <c r="D6" s="119">
        <v>2</v>
      </c>
      <c r="E6" s="120">
        <v>5</v>
      </c>
      <c r="G6" s="374" t="s">
        <v>1559</v>
      </c>
      <c r="H6" s="375"/>
    </row>
    <row r="7" spans="1:8" x14ac:dyDescent="0.3">
      <c r="A7" s="46" t="s">
        <v>247</v>
      </c>
      <c r="B7" s="7" t="s">
        <v>246</v>
      </c>
      <c r="C7" s="119">
        <v>8</v>
      </c>
      <c r="D7" s="119">
        <v>2</v>
      </c>
      <c r="E7" s="120">
        <v>3</v>
      </c>
      <c r="G7" s="374"/>
      <c r="H7" s="375"/>
    </row>
    <row r="8" spans="1:8" x14ac:dyDescent="0.3">
      <c r="A8" s="46" t="s">
        <v>248</v>
      </c>
      <c r="B8" s="7" t="s">
        <v>249</v>
      </c>
      <c r="C8" s="119">
        <v>7</v>
      </c>
      <c r="D8" s="119">
        <v>22</v>
      </c>
      <c r="E8" s="120">
        <v>23</v>
      </c>
    </row>
    <row r="9" spans="1:8" x14ac:dyDescent="0.3">
      <c r="A9" s="46" t="s">
        <v>250</v>
      </c>
      <c r="B9" s="7" t="s">
        <v>249</v>
      </c>
      <c r="C9" s="119">
        <v>10</v>
      </c>
      <c r="D9" s="119">
        <v>22</v>
      </c>
      <c r="E9" s="120">
        <v>23</v>
      </c>
    </row>
    <row r="10" spans="1:8" x14ac:dyDescent="0.3">
      <c r="A10" s="46" t="s">
        <v>251</v>
      </c>
      <c r="B10" s="7" t="s">
        <v>249</v>
      </c>
      <c r="C10" s="119">
        <v>10</v>
      </c>
      <c r="D10" s="119">
        <v>18</v>
      </c>
      <c r="E10" s="120">
        <v>1</v>
      </c>
      <c r="G10" s="118" t="s">
        <v>1555</v>
      </c>
      <c r="H10" s="3">
        <f>COUNTIF(C2:C1557,"&lt;7")</f>
        <v>484</v>
      </c>
    </row>
    <row r="11" spans="1:8" x14ac:dyDescent="0.3">
      <c r="A11" s="46" t="s">
        <v>99</v>
      </c>
      <c r="B11" s="7" t="s">
        <v>252</v>
      </c>
      <c r="C11" s="119">
        <v>8</v>
      </c>
      <c r="D11" s="119">
        <v>85</v>
      </c>
      <c r="E11" s="120">
        <v>17</v>
      </c>
      <c r="G11" s="118" t="s">
        <v>1556</v>
      </c>
      <c r="H11" s="3">
        <f>COUNTIFS(C2:C1557,"&gt;7")</f>
        <v>836</v>
      </c>
    </row>
    <row r="12" spans="1:8" x14ac:dyDescent="0.3">
      <c r="A12" s="46" t="s">
        <v>253</v>
      </c>
      <c r="B12" s="7" t="s">
        <v>252</v>
      </c>
      <c r="C12" s="119">
        <v>9</v>
      </c>
      <c r="D12" s="119">
        <v>10</v>
      </c>
      <c r="E12" s="120">
        <v>17</v>
      </c>
      <c r="G12" s="118" t="s">
        <v>1557</v>
      </c>
      <c r="H12" s="3">
        <f>COUNTIFS(C2:C1557,"&gt;10",C2:C1557,"&lt;12")</f>
        <v>97</v>
      </c>
    </row>
    <row r="13" spans="1:8" x14ac:dyDescent="0.3">
      <c r="A13" s="46" t="s">
        <v>254</v>
      </c>
      <c r="B13" s="7" t="s">
        <v>252</v>
      </c>
      <c r="C13" s="119">
        <v>11</v>
      </c>
      <c r="D13" s="119">
        <v>93</v>
      </c>
      <c r="E13" s="120">
        <v>63</v>
      </c>
      <c r="G13" s="118" t="s">
        <v>1558</v>
      </c>
      <c r="H13" s="3">
        <f>COUNTIFS(B2:B1557,B840,C2:C1557,"&gt;=7",C2:C1557,"&lt;=10")</f>
        <v>188</v>
      </c>
    </row>
    <row r="14" spans="1:8" x14ac:dyDescent="0.3">
      <c r="A14" s="46" t="s">
        <v>255</v>
      </c>
      <c r="B14" s="7" t="s">
        <v>256</v>
      </c>
      <c r="C14" s="119">
        <v>12</v>
      </c>
      <c r="D14" s="119">
        <v>3</v>
      </c>
      <c r="E14" s="120">
        <v>31</v>
      </c>
      <c r="G14" s="374" t="s">
        <v>1559</v>
      </c>
      <c r="H14" s="376">
        <f>COUNTIFS(D2:D1557,"&gt;=15",B2:B1557,B536,D2:D1557,"&lt;=35",E2:E1557,"&gt;=20",E2:E1557,"&lt;=30")</f>
        <v>5</v>
      </c>
    </row>
    <row r="15" spans="1:8" x14ac:dyDescent="0.3">
      <c r="A15" s="46" t="s">
        <v>257</v>
      </c>
      <c r="B15" s="7" t="s">
        <v>258</v>
      </c>
      <c r="C15" s="119">
        <v>9</v>
      </c>
      <c r="D15" s="119">
        <v>72</v>
      </c>
      <c r="E15" s="120">
        <v>24</v>
      </c>
      <c r="G15" s="374"/>
      <c r="H15" s="376"/>
    </row>
    <row r="16" spans="1:8" x14ac:dyDescent="0.3">
      <c r="A16" s="46" t="s">
        <v>259</v>
      </c>
      <c r="B16" s="7" t="s">
        <v>258</v>
      </c>
      <c r="C16" s="119">
        <v>13</v>
      </c>
      <c r="D16" s="119">
        <v>131</v>
      </c>
      <c r="E16" s="120">
        <v>5</v>
      </c>
    </row>
    <row r="17" spans="1:5" x14ac:dyDescent="0.3">
      <c r="A17" s="46" t="s">
        <v>260</v>
      </c>
      <c r="B17" s="7" t="s">
        <v>261</v>
      </c>
      <c r="C17" s="119">
        <v>5</v>
      </c>
      <c r="D17" s="119">
        <v>39</v>
      </c>
      <c r="E17" s="120">
        <v>6</v>
      </c>
    </row>
    <row r="18" spans="1:5" x14ac:dyDescent="0.3">
      <c r="A18" s="46" t="s">
        <v>262</v>
      </c>
      <c r="B18" s="7" t="s">
        <v>261</v>
      </c>
      <c r="C18" s="119">
        <v>5</v>
      </c>
      <c r="D18" s="119">
        <v>27</v>
      </c>
      <c r="E18" s="120">
        <v>52</v>
      </c>
    </row>
    <row r="19" spans="1:5" x14ac:dyDescent="0.3">
      <c r="A19" s="46" t="s">
        <v>263</v>
      </c>
      <c r="B19" s="7" t="s">
        <v>261</v>
      </c>
      <c r="C19" s="119">
        <v>5</v>
      </c>
      <c r="D19" s="119">
        <v>30</v>
      </c>
      <c r="E19" s="120">
        <v>93</v>
      </c>
    </row>
    <row r="20" spans="1:5" x14ac:dyDescent="0.3">
      <c r="A20" s="46" t="s">
        <v>264</v>
      </c>
      <c r="B20" s="7" t="s">
        <v>261</v>
      </c>
      <c r="C20" s="119">
        <v>6</v>
      </c>
      <c r="D20" s="119">
        <v>10</v>
      </c>
      <c r="E20" s="120">
        <v>7</v>
      </c>
    </row>
    <row r="21" spans="1:5" x14ac:dyDescent="0.3">
      <c r="A21" s="46" t="s">
        <v>265</v>
      </c>
      <c r="B21" s="7" t="s">
        <v>266</v>
      </c>
      <c r="C21" s="119">
        <v>10</v>
      </c>
      <c r="D21" s="119">
        <v>11</v>
      </c>
      <c r="E21" s="120">
        <v>3</v>
      </c>
    </row>
    <row r="22" spans="1:5" x14ac:dyDescent="0.3">
      <c r="A22" s="46" t="s">
        <v>267</v>
      </c>
      <c r="B22" s="7" t="s">
        <v>266</v>
      </c>
      <c r="C22" s="119">
        <v>12</v>
      </c>
      <c r="D22" s="119">
        <v>5</v>
      </c>
      <c r="E22" s="120">
        <v>6</v>
      </c>
    </row>
    <row r="23" spans="1:5" x14ac:dyDescent="0.3">
      <c r="A23" s="46" t="s">
        <v>263</v>
      </c>
      <c r="B23" s="7" t="s">
        <v>268</v>
      </c>
      <c r="C23" s="119">
        <v>5</v>
      </c>
      <c r="D23" s="119">
        <v>14</v>
      </c>
      <c r="E23" s="120">
        <v>14</v>
      </c>
    </row>
    <row r="24" spans="1:5" x14ac:dyDescent="0.3">
      <c r="A24" s="46" t="s">
        <v>269</v>
      </c>
      <c r="B24" s="7" t="s">
        <v>268</v>
      </c>
      <c r="C24" s="119">
        <v>6</v>
      </c>
      <c r="D24" s="119">
        <v>3</v>
      </c>
      <c r="E24" s="120">
        <v>4</v>
      </c>
    </row>
    <row r="25" spans="1:5" x14ac:dyDescent="0.3">
      <c r="A25" s="46" t="s">
        <v>270</v>
      </c>
      <c r="B25" s="7" t="s">
        <v>268</v>
      </c>
      <c r="C25" s="119">
        <v>8</v>
      </c>
      <c r="D25" s="119">
        <v>14</v>
      </c>
      <c r="E25" s="120">
        <v>14</v>
      </c>
    </row>
    <row r="26" spans="1:5" x14ac:dyDescent="0.3">
      <c r="A26" s="46" t="s">
        <v>271</v>
      </c>
      <c r="B26" s="7" t="s">
        <v>268</v>
      </c>
      <c r="C26" s="119">
        <v>11</v>
      </c>
      <c r="D26" s="119">
        <v>3</v>
      </c>
      <c r="E26" s="120">
        <v>4</v>
      </c>
    </row>
    <row r="27" spans="1:5" x14ac:dyDescent="0.3">
      <c r="A27" s="46" t="s">
        <v>253</v>
      </c>
      <c r="B27" s="7" t="s">
        <v>272</v>
      </c>
      <c r="C27" s="119">
        <v>7</v>
      </c>
      <c r="D27" s="119">
        <v>53</v>
      </c>
      <c r="E27" s="120">
        <v>3</v>
      </c>
    </row>
    <row r="28" spans="1:5" x14ac:dyDescent="0.3">
      <c r="A28" s="46" t="s">
        <v>273</v>
      </c>
      <c r="B28" s="7" t="s">
        <v>272</v>
      </c>
      <c r="C28" s="119">
        <v>8</v>
      </c>
      <c r="D28" s="119">
        <v>10</v>
      </c>
      <c r="E28" s="120">
        <v>36</v>
      </c>
    </row>
    <row r="29" spans="1:5" x14ac:dyDescent="0.3">
      <c r="A29" s="46" t="s">
        <v>274</v>
      </c>
      <c r="B29" s="7" t="s">
        <v>272</v>
      </c>
      <c r="C29" s="119">
        <v>8</v>
      </c>
      <c r="D29" s="119">
        <v>14</v>
      </c>
      <c r="E29" s="120">
        <v>96</v>
      </c>
    </row>
    <row r="30" spans="1:5" x14ac:dyDescent="0.3">
      <c r="A30" s="46" t="s">
        <v>275</v>
      </c>
      <c r="B30" s="7" t="s">
        <v>276</v>
      </c>
      <c r="C30" s="119">
        <v>6</v>
      </c>
      <c r="D30" s="119">
        <v>83</v>
      </c>
      <c r="E30" s="120">
        <v>89</v>
      </c>
    </row>
    <row r="31" spans="1:5" x14ac:dyDescent="0.3">
      <c r="A31" s="46" t="s">
        <v>238</v>
      </c>
      <c r="B31" s="7" t="s">
        <v>276</v>
      </c>
      <c r="C31" s="119">
        <v>9</v>
      </c>
      <c r="D31" s="119">
        <v>16</v>
      </c>
      <c r="E31" s="120">
        <v>3</v>
      </c>
    </row>
    <row r="32" spans="1:5" x14ac:dyDescent="0.3">
      <c r="A32" s="46" t="s">
        <v>301</v>
      </c>
      <c r="B32" s="7" t="s">
        <v>277</v>
      </c>
      <c r="C32" s="119">
        <v>2</v>
      </c>
      <c r="D32" s="119">
        <v>5</v>
      </c>
      <c r="E32" s="120">
        <v>2</v>
      </c>
    </row>
    <row r="33" spans="1:5" x14ac:dyDescent="0.3">
      <c r="A33" s="46" t="s">
        <v>278</v>
      </c>
      <c r="B33" s="7" t="s">
        <v>277</v>
      </c>
      <c r="C33" s="119">
        <v>7</v>
      </c>
      <c r="D33" s="119">
        <v>5</v>
      </c>
      <c r="E33" s="120">
        <v>89</v>
      </c>
    </row>
    <row r="34" spans="1:5" x14ac:dyDescent="0.3">
      <c r="A34" s="46" t="s">
        <v>279</v>
      </c>
      <c r="B34" s="7" t="s">
        <v>277</v>
      </c>
      <c r="C34" s="119">
        <v>10</v>
      </c>
      <c r="D34" s="119">
        <v>6</v>
      </c>
      <c r="E34" s="120">
        <v>4</v>
      </c>
    </row>
    <row r="35" spans="1:5" x14ac:dyDescent="0.3">
      <c r="A35" s="46" t="s">
        <v>280</v>
      </c>
      <c r="B35" s="7" t="s">
        <v>281</v>
      </c>
      <c r="C35" s="119">
        <v>5</v>
      </c>
      <c r="D35" s="119">
        <v>6</v>
      </c>
      <c r="E35" s="120">
        <v>59</v>
      </c>
    </row>
    <row r="36" spans="1:5" x14ac:dyDescent="0.3">
      <c r="A36" s="46" t="s">
        <v>282</v>
      </c>
      <c r="B36" s="7" t="s">
        <v>281</v>
      </c>
      <c r="C36" s="119">
        <v>7</v>
      </c>
      <c r="D36" s="119">
        <v>19</v>
      </c>
      <c r="E36" s="120">
        <v>10</v>
      </c>
    </row>
    <row r="37" spans="1:5" x14ac:dyDescent="0.3">
      <c r="A37" s="46" t="s">
        <v>283</v>
      </c>
      <c r="B37" s="7" t="s">
        <v>284</v>
      </c>
      <c r="C37" s="119">
        <v>4</v>
      </c>
      <c r="D37" s="119">
        <v>85</v>
      </c>
      <c r="E37" s="120">
        <v>75</v>
      </c>
    </row>
    <row r="38" spans="1:5" x14ac:dyDescent="0.3">
      <c r="A38" s="46" t="s">
        <v>285</v>
      </c>
      <c r="B38" s="7" t="s">
        <v>286</v>
      </c>
      <c r="C38" s="119">
        <v>3</v>
      </c>
      <c r="D38" s="119">
        <v>17</v>
      </c>
      <c r="E38" s="120">
        <v>52</v>
      </c>
    </row>
    <row r="39" spans="1:5" x14ac:dyDescent="0.3">
      <c r="A39" s="46" t="s">
        <v>287</v>
      </c>
      <c r="B39" s="7" t="s">
        <v>286</v>
      </c>
      <c r="C39" s="119">
        <v>4</v>
      </c>
      <c r="D39" s="119">
        <v>2</v>
      </c>
      <c r="E39" s="120">
        <v>5</v>
      </c>
    </row>
    <row r="40" spans="1:5" x14ac:dyDescent="0.3">
      <c r="A40" s="46" t="s">
        <v>288</v>
      </c>
      <c r="B40" s="7" t="s">
        <v>286</v>
      </c>
      <c r="C40" s="119">
        <v>5</v>
      </c>
      <c r="D40" s="119">
        <v>17</v>
      </c>
      <c r="E40" s="120">
        <v>5</v>
      </c>
    </row>
    <row r="41" spans="1:5" x14ac:dyDescent="0.3">
      <c r="A41" s="46" t="s">
        <v>289</v>
      </c>
      <c r="B41" s="7" t="s">
        <v>286</v>
      </c>
      <c r="C41" s="119">
        <v>6</v>
      </c>
      <c r="D41" s="119">
        <v>23</v>
      </c>
      <c r="E41" s="120">
        <v>86</v>
      </c>
    </row>
    <row r="42" spans="1:5" x14ac:dyDescent="0.3">
      <c r="A42" s="46" t="s">
        <v>290</v>
      </c>
      <c r="B42" s="7" t="s">
        <v>286</v>
      </c>
      <c r="C42" s="119">
        <v>6</v>
      </c>
      <c r="D42" s="119">
        <v>3</v>
      </c>
      <c r="E42" s="120">
        <v>6</v>
      </c>
    </row>
    <row r="43" spans="1:5" x14ac:dyDescent="0.3">
      <c r="A43" s="46" t="s">
        <v>157</v>
      </c>
      <c r="B43" s="7" t="s">
        <v>286</v>
      </c>
      <c r="C43" s="119">
        <v>6</v>
      </c>
      <c r="D43" s="119">
        <v>11</v>
      </c>
      <c r="E43" s="120">
        <v>20</v>
      </c>
    </row>
    <row r="44" spans="1:5" x14ac:dyDescent="0.3">
      <c r="A44" s="46" t="s">
        <v>260</v>
      </c>
      <c r="B44" s="7" t="s">
        <v>286</v>
      </c>
      <c r="C44" s="119">
        <v>7</v>
      </c>
      <c r="D44" s="119">
        <v>4</v>
      </c>
      <c r="E44" s="120">
        <v>15</v>
      </c>
    </row>
    <row r="45" spans="1:5" x14ac:dyDescent="0.3">
      <c r="A45" s="46" t="s">
        <v>291</v>
      </c>
      <c r="B45" s="7" t="s">
        <v>286</v>
      </c>
      <c r="C45" s="119">
        <v>7</v>
      </c>
      <c r="D45" s="119">
        <v>4</v>
      </c>
      <c r="E45" s="120">
        <v>3</v>
      </c>
    </row>
    <row r="46" spans="1:5" x14ac:dyDescent="0.3">
      <c r="A46" s="46" t="s">
        <v>292</v>
      </c>
      <c r="B46" s="7" t="s">
        <v>286</v>
      </c>
      <c r="C46" s="119">
        <v>7</v>
      </c>
      <c r="D46" s="119">
        <v>8</v>
      </c>
      <c r="E46" s="120">
        <v>24</v>
      </c>
    </row>
    <row r="47" spans="1:5" x14ac:dyDescent="0.3">
      <c r="A47" s="46" t="s">
        <v>293</v>
      </c>
      <c r="B47" s="7" t="s">
        <v>286</v>
      </c>
      <c r="C47" s="119">
        <v>7</v>
      </c>
      <c r="D47" s="119">
        <v>2</v>
      </c>
      <c r="E47" s="120">
        <v>86</v>
      </c>
    </row>
    <row r="48" spans="1:5" x14ac:dyDescent="0.3">
      <c r="A48" s="46" t="s">
        <v>294</v>
      </c>
      <c r="B48" s="7" t="s">
        <v>286</v>
      </c>
      <c r="C48" s="119">
        <v>8</v>
      </c>
      <c r="D48" s="119">
        <v>11</v>
      </c>
      <c r="E48" s="120">
        <v>20</v>
      </c>
    </row>
    <row r="49" spans="1:5" x14ac:dyDescent="0.3">
      <c r="A49" s="46" t="s">
        <v>295</v>
      </c>
      <c r="B49" s="7" t="s">
        <v>286</v>
      </c>
      <c r="C49" s="119">
        <v>9</v>
      </c>
      <c r="D49" s="119">
        <v>13</v>
      </c>
      <c r="E49" s="120">
        <v>31</v>
      </c>
    </row>
    <row r="50" spans="1:5" x14ac:dyDescent="0.3">
      <c r="A50" s="46" t="s">
        <v>270</v>
      </c>
      <c r="B50" s="7" t="s">
        <v>286</v>
      </c>
      <c r="C50" s="119">
        <v>10</v>
      </c>
      <c r="D50" s="119">
        <v>17</v>
      </c>
      <c r="E50" s="120">
        <v>45</v>
      </c>
    </row>
    <row r="51" spans="1:5" x14ac:dyDescent="0.3">
      <c r="A51" s="46" t="s">
        <v>157</v>
      </c>
      <c r="B51" s="7" t="s">
        <v>286</v>
      </c>
      <c r="C51" s="119">
        <v>11</v>
      </c>
      <c r="D51" s="119">
        <v>1</v>
      </c>
      <c r="E51" s="120">
        <v>2</v>
      </c>
    </row>
    <row r="52" spans="1:5" x14ac:dyDescent="0.3">
      <c r="A52" s="46" t="s">
        <v>296</v>
      </c>
      <c r="B52" s="7" t="s">
        <v>286</v>
      </c>
      <c r="C52" s="119">
        <v>25</v>
      </c>
      <c r="D52" s="119">
        <v>4</v>
      </c>
      <c r="E52" s="120">
        <v>35</v>
      </c>
    </row>
    <row r="53" spans="1:5" x14ac:dyDescent="0.3">
      <c r="A53" s="46" t="s">
        <v>297</v>
      </c>
      <c r="B53" s="7" t="s">
        <v>298</v>
      </c>
      <c r="C53" s="119">
        <v>4</v>
      </c>
      <c r="D53" s="119">
        <v>2</v>
      </c>
      <c r="E53" s="120">
        <v>13</v>
      </c>
    </row>
    <row r="54" spans="1:5" x14ac:dyDescent="0.3">
      <c r="A54" s="46" t="s">
        <v>299</v>
      </c>
      <c r="B54" s="7" t="s">
        <v>298</v>
      </c>
      <c r="C54" s="119">
        <v>11</v>
      </c>
      <c r="D54" s="119">
        <v>15</v>
      </c>
      <c r="E54" s="120">
        <v>1</v>
      </c>
    </row>
    <row r="55" spans="1:5" x14ac:dyDescent="0.3">
      <c r="A55" s="46" t="s">
        <v>270</v>
      </c>
      <c r="B55" s="7" t="s">
        <v>300</v>
      </c>
      <c r="C55" s="119">
        <v>2</v>
      </c>
      <c r="D55" s="119">
        <v>6</v>
      </c>
      <c r="E55" s="120">
        <v>13</v>
      </c>
    </row>
    <row r="56" spans="1:5" x14ac:dyDescent="0.3">
      <c r="A56" s="46" t="s">
        <v>301</v>
      </c>
      <c r="B56" s="7" t="s">
        <v>300</v>
      </c>
      <c r="C56" s="119">
        <v>3</v>
      </c>
      <c r="D56" s="119">
        <v>2</v>
      </c>
      <c r="E56" s="120">
        <v>44</v>
      </c>
    </row>
    <row r="57" spans="1:5" x14ac:dyDescent="0.3">
      <c r="A57" s="46" t="s">
        <v>302</v>
      </c>
      <c r="B57" s="7" t="s">
        <v>300</v>
      </c>
      <c r="C57" s="119">
        <v>4</v>
      </c>
      <c r="D57" s="119">
        <v>2</v>
      </c>
      <c r="E57" s="120">
        <v>5</v>
      </c>
    </row>
    <row r="58" spans="1:5" x14ac:dyDescent="0.3">
      <c r="A58" s="46" t="s">
        <v>303</v>
      </c>
      <c r="B58" s="7" t="s">
        <v>300</v>
      </c>
      <c r="C58" s="119">
        <v>4</v>
      </c>
      <c r="D58" s="119">
        <v>5</v>
      </c>
      <c r="E58" s="120">
        <v>24</v>
      </c>
    </row>
    <row r="59" spans="1:5" x14ac:dyDescent="0.3">
      <c r="A59" s="46" t="s">
        <v>304</v>
      </c>
      <c r="B59" s="7" t="s">
        <v>300</v>
      </c>
      <c r="C59" s="119">
        <v>4</v>
      </c>
      <c r="D59" s="119">
        <v>85</v>
      </c>
      <c r="E59" s="120">
        <v>60</v>
      </c>
    </row>
    <row r="60" spans="1:5" x14ac:dyDescent="0.3">
      <c r="A60" s="46" t="s">
        <v>305</v>
      </c>
      <c r="B60" s="7" t="s">
        <v>300</v>
      </c>
      <c r="C60" s="119">
        <v>5</v>
      </c>
      <c r="D60" s="119">
        <v>4</v>
      </c>
      <c r="E60" s="120">
        <v>46</v>
      </c>
    </row>
    <row r="61" spans="1:5" x14ac:dyDescent="0.3">
      <c r="A61" s="46" t="s">
        <v>306</v>
      </c>
      <c r="B61" s="7" t="s">
        <v>300</v>
      </c>
      <c r="C61" s="119">
        <v>6</v>
      </c>
      <c r="D61" s="119">
        <v>2</v>
      </c>
      <c r="E61" s="120">
        <v>5</v>
      </c>
    </row>
    <row r="62" spans="1:5" x14ac:dyDescent="0.3">
      <c r="A62" s="46" t="s">
        <v>307</v>
      </c>
      <c r="B62" s="7" t="s">
        <v>300</v>
      </c>
      <c r="C62" s="119">
        <v>7</v>
      </c>
      <c r="D62" s="119">
        <v>5</v>
      </c>
      <c r="E62" s="120">
        <v>3</v>
      </c>
    </row>
    <row r="63" spans="1:5" x14ac:dyDescent="0.3">
      <c r="A63" s="46" t="s">
        <v>100</v>
      </c>
      <c r="B63" s="7" t="s">
        <v>300</v>
      </c>
      <c r="C63" s="119">
        <v>7</v>
      </c>
      <c r="D63" s="119">
        <v>2</v>
      </c>
      <c r="E63" s="120">
        <v>44</v>
      </c>
    </row>
    <row r="64" spans="1:5" x14ac:dyDescent="0.3">
      <c r="A64" s="46" t="s">
        <v>1603</v>
      </c>
      <c r="B64" s="7" t="s">
        <v>300</v>
      </c>
      <c r="C64" s="119">
        <v>7</v>
      </c>
      <c r="D64" s="119">
        <v>16</v>
      </c>
      <c r="E64" s="120">
        <v>5</v>
      </c>
    </row>
    <row r="65" spans="1:5" x14ac:dyDescent="0.3">
      <c r="A65" s="46" t="s">
        <v>308</v>
      </c>
      <c r="B65" s="7" t="s">
        <v>300</v>
      </c>
      <c r="C65" s="119">
        <v>7</v>
      </c>
      <c r="D65" s="119">
        <v>350</v>
      </c>
      <c r="E65" s="120">
        <v>9</v>
      </c>
    </row>
    <row r="66" spans="1:5" x14ac:dyDescent="0.3">
      <c r="A66" s="46" t="s">
        <v>309</v>
      </c>
      <c r="B66" s="7" t="s">
        <v>300</v>
      </c>
      <c r="C66" s="119">
        <v>7</v>
      </c>
      <c r="D66" s="119">
        <v>14</v>
      </c>
      <c r="E66" s="120">
        <v>32</v>
      </c>
    </row>
    <row r="67" spans="1:5" x14ac:dyDescent="0.3">
      <c r="A67" s="46" t="s">
        <v>285</v>
      </c>
      <c r="B67" s="7" t="s">
        <v>300</v>
      </c>
      <c r="C67" s="119">
        <v>7</v>
      </c>
      <c r="D67" s="119">
        <v>35</v>
      </c>
      <c r="E67" s="120">
        <v>396</v>
      </c>
    </row>
    <row r="68" spans="1:5" x14ac:dyDescent="0.3">
      <c r="A68" s="46" t="s">
        <v>59</v>
      </c>
      <c r="B68" s="7" t="s">
        <v>300</v>
      </c>
      <c r="C68" s="119">
        <v>8</v>
      </c>
      <c r="D68" s="119">
        <v>45</v>
      </c>
      <c r="E68" s="120">
        <v>52</v>
      </c>
    </row>
    <row r="69" spans="1:5" x14ac:dyDescent="0.3">
      <c r="A69" s="46" t="s">
        <v>310</v>
      </c>
      <c r="B69" s="7" t="s">
        <v>311</v>
      </c>
      <c r="C69" s="119">
        <v>8</v>
      </c>
      <c r="D69" s="119">
        <v>42</v>
      </c>
      <c r="E69" s="120">
        <v>45</v>
      </c>
    </row>
    <row r="70" spans="1:5" x14ac:dyDescent="0.3">
      <c r="A70" s="46" t="s">
        <v>159</v>
      </c>
      <c r="B70" s="7" t="s">
        <v>311</v>
      </c>
      <c r="C70" s="119">
        <v>9</v>
      </c>
      <c r="D70" s="119">
        <v>28</v>
      </c>
      <c r="E70" s="120">
        <v>26</v>
      </c>
    </row>
    <row r="71" spans="1:5" x14ac:dyDescent="0.3">
      <c r="A71" s="46" t="s">
        <v>263</v>
      </c>
      <c r="B71" s="7" t="s">
        <v>312</v>
      </c>
      <c r="C71" s="119">
        <v>4</v>
      </c>
      <c r="D71" s="119">
        <v>42</v>
      </c>
      <c r="E71" s="120">
        <v>83</v>
      </c>
    </row>
    <row r="72" spans="1:5" x14ac:dyDescent="0.3">
      <c r="A72" s="46" t="s">
        <v>59</v>
      </c>
      <c r="B72" s="7" t="s">
        <v>312</v>
      </c>
      <c r="C72" s="119">
        <v>6</v>
      </c>
      <c r="D72" s="119">
        <v>4</v>
      </c>
      <c r="E72" s="120">
        <v>52</v>
      </c>
    </row>
    <row r="73" spans="1:5" x14ac:dyDescent="0.3">
      <c r="A73" s="46" t="s">
        <v>313</v>
      </c>
      <c r="B73" s="7" t="s">
        <v>312</v>
      </c>
      <c r="C73" s="119">
        <v>8</v>
      </c>
      <c r="D73" s="119">
        <v>52</v>
      </c>
      <c r="E73" s="120">
        <v>25</v>
      </c>
    </row>
    <row r="74" spans="1:5" x14ac:dyDescent="0.3">
      <c r="A74" s="46" t="s">
        <v>314</v>
      </c>
      <c r="B74" s="7" t="s">
        <v>315</v>
      </c>
      <c r="C74" s="119">
        <v>2</v>
      </c>
      <c r="D74" s="119">
        <v>25</v>
      </c>
      <c r="E74" s="120">
        <v>8</v>
      </c>
    </row>
    <row r="75" spans="1:5" x14ac:dyDescent="0.3">
      <c r="A75" s="46" t="s">
        <v>316</v>
      </c>
      <c r="B75" s="7" t="s">
        <v>315</v>
      </c>
      <c r="C75" s="119">
        <v>4</v>
      </c>
      <c r="D75" s="119">
        <v>25</v>
      </c>
      <c r="E75" s="120">
        <v>8</v>
      </c>
    </row>
    <row r="76" spans="1:5" x14ac:dyDescent="0.3">
      <c r="A76" s="46" t="s">
        <v>317</v>
      </c>
      <c r="B76" s="7" t="s">
        <v>315</v>
      </c>
      <c r="C76" s="119">
        <v>4</v>
      </c>
      <c r="D76" s="119">
        <v>3</v>
      </c>
      <c r="E76" s="120">
        <v>2</v>
      </c>
    </row>
    <row r="77" spans="1:5" x14ac:dyDescent="0.3">
      <c r="A77" s="46" t="s">
        <v>318</v>
      </c>
      <c r="B77" s="7" t="s">
        <v>315</v>
      </c>
      <c r="C77" s="119">
        <v>5</v>
      </c>
      <c r="D77" s="119">
        <v>20</v>
      </c>
      <c r="E77" s="120">
        <v>2</v>
      </c>
    </row>
    <row r="78" spans="1:5" x14ac:dyDescent="0.3">
      <c r="A78" s="46" t="s">
        <v>289</v>
      </c>
      <c r="B78" s="7" t="s">
        <v>315</v>
      </c>
      <c r="C78" s="119">
        <v>5</v>
      </c>
      <c r="D78" s="119">
        <v>25</v>
      </c>
      <c r="E78" s="120">
        <v>8</v>
      </c>
    </row>
    <row r="79" spans="1:5" x14ac:dyDescent="0.3">
      <c r="A79" s="46" t="s">
        <v>319</v>
      </c>
      <c r="B79" s="7" t="s">
        <v>315</v>
      </c>
      <c r="C79" s="119">
        <v>6</v>
      </c>
      <c r="D79" s="119" t="s">
        <v>320</v>
      </c>
      <c r="E79" s="120">
        <v>19</v>
      </c>
    </row>
    <row r="80" spans="1:5" x14ac:dyDescent="0.3">
      <c r="A80" s="46" t="s">
        <v>321</v>
      </c>
      <c r="B80" s="7" t="s">
        <v>315</v>
      </c>
      <c r="C80" s="119">
        <v>6</v>
      </c>
      <c r="D80" s="119" t="s">
        <v>322</v>
      </c>
      <c r="E80" s="120">
        <v>1</v>
      </c>
    </row>
    <row r="81" spans="1:5" x14ac:dyDescent="0.3">
      <c r="A81" s="46" t="s">
        <v>323</v>
      </c>
      <c r="B81" s="7" t="s">
        <v>315</v>
      </c>
      <c r="C81" s="119">
        <v>6</v>
      </c>
      <c r="D81" s="119">
        <v>48</v>
      </c>
      <c r="E81" s="120">
        <v>28</v>
      </c>
    </row>
    <row r="82" spans="1:5" x14ac:dyDescent="0.3">
      <c r="A82" s="46" t="s">
        <v>324</v>
      </c>
      <c r="B82" s="7" t="s">
        <v>315</v>
      </c>
      <c r="C82" s="119">
        <v>6</v>
      </c>
      <c r="D82" s="119">
        <v>14</v>
      </c>
      <c r="E82" s="120">
        <v>5</v>
      </c>
    </row>
    <row r="83" spans="1:5" x14ac:dyDescent="0.3">
      <c r="A83" s="46" t="s">
        <v>325</v>
      </c>
      <c r="B83" s="7" t="s">
        <v>315</v>
      </c>
      <c r="C83" s="119">
        <v>6</v>
      </c>
      <c r="D83" s="119">
        <v>38</v>
      </c>
      <c r="E83" s="120">
        <v>52</v>
      </c>
    </row>
    <row r="84" spans="1:5" x14ac:dyDescent="0.3">
      <c r="A84" s="46" t="s">
        <v>7</v>
      </c>
      <c r="B84" s="7" t="s">
        <v>315</v>
      </c>
      <c r="C84" s="119">
        <v>6</v>
      </c>
      <c r="D84" s="119">
        <v>34</v>
      </c>
      <c r="E84" s="120">
        <v>6</v>
      </c>
    </row>
    <row r="85" spans="1:5" x14ac:dyDescent="0.3">
      <c r="A85" s="46" t="s">
        <v>326</v>
      </c>
      <c r="B85" s="7" t="s">
        <v>315</v>
      </c>
      <c r="C85" s="119">
        <v>6</v>
      </c>
      <c r="D85" s="119">
        <v>32</v>
      </c>
      <c r="E85" s="120">
        <v>7</v>
      </c>
    </row>
    <row r="86" spans="1:5" x14ac:dyDescent="0.3">
      <c r="A86" s="46" t="s">
        <v>327</v>
      </c>
      <c r="B86" s="7" t="s">
        <v>315</v>
      </c>
      <c r="C86" s="119">
        <v>7</v>
      </c>
      <c r="D86" s="119">
        <v>22</v>
      </c>
      <c r="E86" s="120">
        <v>53</v>
      </c>
    </row>
    <row r="87" spans="1:5" x14ac:dyDescent="0.3">
      <c r="A87" s="46" t="s">
        <v>273</v>
      </c>
      <c r="B87" s="7" t="s">
        <v>315</v>
      </c>
      <c r="C87" s="119">
        <v>8</v>
      </c>
      <c r="D87" s="119">
        <v>12</v>
      </c>
      <c r="E87" s="120">
        <v>17</v>
      </c>
    </row>
    <row r="88" spans="1:5" x14ac:dyDescent="0.3">
      <c r="A88" s="46" t="s">
        <v>328</v>
      </c>
      <c r="B88" s="7" t="s">
        <v>315</v>
      </c>
      <c r="C88" s="119">
        <v>8</v>
      </c>
      <c r="D88" s="119">
        <v>2</v>
      </c>
      <c r="E88" s="120">
        <v>2</v>
      </c>
    </row>
    <row r="89" spans="1:5" x14ac:dyDescent="0.3">
      <c r="A89" s="46" t="s">
        <v>59</v>
      </c>
      <c r="B89" s="7" t="s">
        <v>315</v>
      </c>
      <c r="C89" s="119">
        <v>8</v>
      </c>
      <c r="D89" s="119">
        <v>31</v>
      </c>
      <c r="E89" s="120">
        <v>7</v>
      </c>
    </row>
    <row r="90" spans="1:5" x14ac:dyDescent="0.3">
      <c r="A90" s="46" t="s">
        <v>329</v>
      </c>
      <c r="B90" s="7" t="s">
        <v>315</v>
      </c>
      <c r="C90" s="119">
        <v>9</v>
      </c>
      <c r="D90" s="119">
        <v>2</v>
      </c>
      <c r="E90" s="120">
        <v>93</v>
      </c>
    </row>
    <row r="91" spans="1:5" x14ac:dyDescent="0.3">
      <c r="A91" s="46" t="s">
        <v>330</v>
      </c>
      <c r="B91" s="7" t="s">
        <v>315</v>
      </c>
      <c r="C91" s="119">
        <v>10</v>
      </c>
      <c r="D91" s="119">
        <v>14</v>
      </c>
      <c r="E91" s="120">
        <v>3</v>
      </c>
    </row>
    <row r="92" spans="1:5" x14ac:dyDescent="0.3">
      <c r="A92" s="46" t="s">
        <v>331</v>
      </c>
      <c r="B92" s="7" t="s">
        <v>315</v>
      </c>
      <c r="C92" s="119">
        <v>11</v>
      </c>
      <c r="D92" s="119">
        <v>29</v>
      </c>
      <c r="E92" s="120">
        <v>8</v>
      </c>
    </row>
    <row r="93" spans="1:5" x14ac:dyDescent="0.3">
      <c r="A93" s="47" t="s">
        <v>257</v>
      </c>
      <c r="B93" s="7" t="s">
        <v>315</v>
      </c>
      <c r="C93" s="119">
        <v>13</v>
      </c>
      <c r="D93" s="119">
        <v>25</v>
      </c>
      <c r="E93" s="120">
        <v>14</v>
      </c>
    </row>
    <row r="94" spans="1:5" x14ac:dyDescent="0.3">
      <c r="A94" s="46" t="s">
        <v>332</v>
      </c>
      <c r="B94" s="7" t="s">
        <v>315</v>
      </c>
      <c r="C94" s="119">
        <v>8</v>
      </c>
      <c r="D94" s="119">
        <v>4</v>
      </c>
      <c r="E94" s="120">
        <v>2</v>
      </c>
    </row>
    <row r="95" spans="1:5" x14ac:dyDescent="0.3">
      <c r="A95" s="46" t="s">
        <v>333</v>
      </c>
      <c r="B95" s="7" t="s">
        <v>334</v>
      </c>
      <c r="C95" s="119">
        <v>6</v>
      </c>
      <c r="D95" s="119">
        <v>86</v>
      </c>
      <c r="E95" s="120">
        <v>9</v>
      </c>
    </row>
    <row r="96" spans="1:5" x14ac:dyDescent="0.3">
      <c r="A96" s="46" t="s">
        <v>335</v>
      </c>
      <c r="B96" s="7" t="s">
        <v>336</v>
      </c>
      <c r="C96" s="119">
        <v>6</v>
      </c>
      <c r="D96" s="119">
        <v>36</v>
      </c>
      <c r="E96" s="120">
        <v>3</v>
      </c>
    </row>
    <row r="97" spans="1:5" x14ac:dyDescent="0.3">
      <c r="A97" s="46" t="s">
        <v>337</v>
      </c>
      <c r="B97" s="7" t="s">
        <v>338</v>
      </c>
      <c r="C97" s="119">
        <v>6</v>
      </c>
      <c r="D97" s="119">
        <v>82</v>
      </c>
      <c r="E97" s="120">
        <v>50</v>
      </c>
    </row>
    <row r="98" spans="1:5" x14ac:dyDescent="0.3">
      <c r="A98" s="46" t="s">
        <v>339</v>
      </c>
      <c r="B98" s="7" t="s">
        <v>338</v>
      </c>
      <c r="C98" s="119">
        <v>10</v>
      </c>
      <c r="D98" s="119">
        <v>6</v>
      </c>
      <c r="E98" s="120">
        <v>9</v>
      </c>
    </row>
    <row r="99" spans="1:5" x14ac:dyDescent="0.3">
      <c r="A99" s="46" t="s">
        <v>340</v>
      </c>
      <c r="B99" s="7" t="s">
        <v>341</v>
      </c>
      <c r="C99" s="119">
        <v>7</v>
      </c>
      <c r="D99" s="119">
        <v>18</v>
      </c>
      <c r="E99" s="120">
        <v>6</v>
      </c>
    </row>
    <row r="100" spans="1:5" x14ac:dyDescent="0.3">
      <c r="A100" s="46" t="s">
        <v>100</v>
      </c>
      <c r="B100" s="7" t="s">
        <v>341</v>
      </c>
      <c r="C100" s="119">
        <v>8</v>
      </c>
      <c r="D100" s="119">
        <v>8</v>
      </c>
      <c r="E100" s="120">
        <v>34</v>
      </c>
    </row>
    <row r="101" spans="1:5" x14ac:dyDescent="0.3">
      <c r="A101" s="46" t="s">
        <v>342</v>
      </c>
      <c r="B101" s="7" t="s">
        <v>341</v>
      </c>
      <c r="C101" s="119">
        <v>8</v>
      </c>
      <c r="D101" s="119">
        <v>10</v>
      </c>
      <c r="E101" s="120">
        <v>14</v>
      </c>
    </row>
    <row r="102" spans="1:5" x14ac:dyDescent="0.3">
      <c r="A102" s="46" t="s">
        <v>343</v>
      </c>
      <c r="B102" s="7" t="s">
        <v>341</v>
      </c>
      <c r="C102" s="119">
        <v>12</v>
      </c>
      <c r="D102" s="119">
        <v>19</v>
      </c>
      <c r="E102" s="120">
        <v>83</v>
      </c>
    </row>
    <row r="103" spans="1:5" x14ac:dyDescent="0.3">
      <c r="A103" s="46" t="s">
        <v>344</v>
      </c>
      <c r="B103" s="7" t="s">
        <v>345</v>
      </c>
      <c r="C103" s="119">
        <v>10</v>
      </c>
      <c r="D103" s="119">
        <v>85</v>
      </c>
      <c r="E103" s="120">
        <v>75</v>
      </c>
    </row>
    <row r="104" spans="1:5" x14ac:dyDescent="0.3">
      <c r="A104" s="46" t="s">
        <v>346</v>
      </c>
      <c r="B104" s="7" t="s">
        <v>347</v>
      </c>
      <c r="C104" s="119">
        <v>4</v>
      </c>
      <c r="D104" s="119">
        <v>2</v>
      </c>
      <c r="E104" s="120">
        <v>3</v>
      </c>
    </row>
    <row r="105" spans="1:5" x14ac:dyDescent="0.3">
      <c r="A105" s="46" t="s">
        <v>260</v>
      </c>
      <c r="B105" s="7" t="s">
        <v>347</v>
      </c>
      <c r="C105" s="119">
        <v>8</v>
      </c>
      <c r="D105" s="119">
        <v>3</v>
      </c>
      <c r="E105" s="120">
        <v>28</v>
      </c>
    </row>
    <row r="106" spans="1:5" x14ac:dyDescent="0.3">
      <c r="A106" s="46" t="s">
        <v>348</v>
      </c>
      <c r="B106" s="7" t="s">
        <v>347</v>
      </c>
      <c r="C106" s="119">
        <v>8</v>
      </c>
      <c r="D106" s="119">
        <v>63</v>
      </c>
      <c r="E106" s="120">
        <v>12</v>
      </c>
    </row>
    <row r="107" spans="1:5" x14ac:dyDescent="0.3">
      <c r="A107" s="46" t="s">
        <v>328</v>
      </c>
      <c r="B107" s="7" t="s">
        <v>347</v>
      </c>
      <c r="C107" s="119">
        <v>8</v>
      </c>
      <c r="D107" s="119">
        <v>3</v>
      </c>
      <c r="E107" s="120">
        <v>6</v>
      </c>
    </row>
    <row r="108" spans="1:5" x14ac:dyDescent="0.3">
      <c r="A108" s="46" t="s">
        <v>349</v>
      </c>
      <c r="B108" s="7" t="s">
        <v>347</v>
      </c>
      <c r="C108" s="119">
        <v>12</v>
      </c>
      <c r="D108" s="119">
        <v>85</v>
      </c>
      <c r="E108" s="120">
        <v>65</v>
      </c>
    </row>
    <row r="109" spans="1:5" x14ac:dyDescent="0.3">
      <c r="A109" s="46" t="s">
        <v>350</v>
      </c>
      <c r="B109" s="7" t="s">
        <v>351</v>
      </c>
      <c r="C109" s="119">
        <v>8</v>
      </c>
      <c r="D109" s="119">
        <v>6</v>
      </c>
      <c r="E109" s="120">
        <v>58</v>
      </c>
    </row>
    <row r="110" spans="1:5" x14ac:dyDescent="0.3">
      <c r="A110" s="46" t="s">
        <v>352</v>
      </c>
      <c r="B110" s="7" t="s">
        <v>353</v>
      </c>
      <c r="C110" s="119">
        <v>10</v>
      </c>
      <c r="D110" s="119">
        <v>6</v>
      </c>
      <c r="E110" s="120">
        <v>15</v>
      </c>
    </row>
    <row r="111" spans="1:5" x14ac:dyDescent="0.3">
      <c r="A111" s="46" t="s">
        <v>354</v>
      </c>
      <c r="B111" s="7" t="s">
        <v>355</v>
      </c>
      <c r="C111" s="119">
        <v>7</v>
      </c>
      <c r="D111" s="119">
        <v>1</v>
      </c>
      <c r="E111" s="120">
        <v>5</v>
      </c>
    </row>
    <row r="112" spans="1:5" x14ac:dyDescent="0.3">
      <c r="A112" s="46" t="s">
        <v>356</v>
      </c>
      <c r="B112" s="7" t="s">
        <v>357</v>
      </c>
      <c r="C112" s="119">
        <v>8</v>
      </c>
      <c r="D112" s="119">
        <v>53</v>
      </c>
      <c r="E112" s="120">
        <v>93</v>
      </c>
    </row>
    <row r="113" spans="1:5" x14ac:dyDescent="0.3">
      <c r="A113" s="46" t="s">
        <v>358</v>
      </c>
      <c r="B113" s="7" t="s">
        <v>359</v>
      </c>
      <c r="C113" s="119">
        <v>6</v>
      </c>
      <c r="D113" s="119">
        <v>48</v>
      </c>
      <c r="E113" s="120">
        <v>47</v>
      </c>
    </row>
    <row r="114" spans="1:5" x14ac:dyDescent="0.3">
      <c r="A114" s="46" t="s">
        <v>360</v>
      </c>
      <c r="B114" s="7" t="s">
        <v>361</v>
      </c>
      <c r="C114" s="119">
        <v>11</v>
      </c>
      <c r="D114" s="119">
        <v>1</v>
      </c>
      <c r="E114" s="120">
        <v>3</v>
      </c>
    </row>
    <row r="115" spans="1:5" x14ac:dyDescent="0.3">
      <c r="A115" s="46" t="s">
        <v>362</v>
      </c>
      <c r="B115" s="7" t="s">
        <v>363</v>
      </c>
      <c r="C115" s="119">
        <v>7</v>
      </c>
      <c r="D115" s="119">
        <v>8</v>
      </c>
      <c r="E115" s="120">
        <v>83</v>
      </c>
    </row>
    <row r="116" spans="1:5" x14ac:dyDescent="0.3">
      <c r="A116" s="46" t="s">
        <v>364</v>
      </c>
      <c r="B116" s="7" t="s">
        <v>365</v>
      </c>
      <c r="C116" s="119">
        <v>10</v>
      </c>
      <c r="D116" s="119">
        <v>53</v>
      </c>
      <c r="E116" s="120">
        <v>23</v>
      </c>
    </row>
    <row r="117" spans="1:5" x14ac:dyDescent="0.3">
      <c r="A117" s="46" t="s">
        <v>366</v>
      </c>
      <c r="B117" s="7" t="s">
        <v>365</v>
      </c>
      <c r="C117" s="119">
        <v>226</v>
      </c>
      <c r="D117" s="119">
        <v>6</v>
      </c>
      <c r="E117" s="120">
        <v>74</v>
      </c>
    </row>
    <row r="118" spans="1:5" x14ac:dyDescent="0.3">
      <c r="A118" s="46" t="s">
        <v>367</v>
      </c>
      <c r="B118" s="7" t="s">
        <v>368</v>
      </c>
      <c r="C118" s="119">
        <v>7</v>
      </c>
      <c r="D118" s="119">
        <v>9</v>
      </c>
      <c r="E118" s="120">
        <v>4</v>
      </c>
    </row>
    <row r="119" spans="1:5" x14ac:dyDescent="0.3">
      <c r="A119" s="46" t="s">
        <v>99</v>
      </c>
      <c r="B119" s="7" t="s">
        <v>368</v>
      </c>
      <c r="C119" s="119">
        <v>8</v>
      </c>
      <c r="D119" s="119">
        <v>2</v>
      </c>
      <c r="E119" s="120">
        <v>61</v>
      </c>
    </row>
    <row r="120" spans="1:5" x14ac:dyDescent="0.3">
      <c r="A120" s="46" t="s">
        <v>369</v>
      </c>
      <c r="B120" s="7" t="s">
        <v>368</v>
      </c>
      <c r="C120" s="119">
        <v>8</v>
      </c>
      <c r="D120" s="119">
        <v>41</v>
      </c>
      <c r="E120" s="120">
        <v>25</v>
      </c>
    </row>
    <row r="121" spans="1:5" x14ac:dyDescent="0.3">
      <c r="A121" s="46" t="s">
        <v>370</v>
      </c>
      <c r="B121" s="7" t="s">
        <v>368</v>
      </c>
      <c r="C121" s="119">
        <v>9</v>
      </c>
      <c r="D121" s="119">
        <v>7</v>
      </c>
      <c r="E121" s="120">
        <v>57</v>
      </c>
    </row>
    <row r="122" spans="1:5" x14ac:dyDescent="0.3">
      <c r="A122" s="46" t="s">
        <v>371</v>
      </c>
      <c r="B122" s="7" t="s">
        <v>368</v>
      </c>
      <c r="C122" s="119">
        <v>9</v>
      </c>
      <c r="D122" s="119">
        <v>5</v>
      </c>
      <c r="E122" s="120">
        <v>6</v>
      </c>
    </row>
    <row r="123" spans="1:5" x14ac:dyDescent="0.3">
      <c r="A123" s="46" t="s">
        <v>255</v>
      </c>
      <c r="B123" s="7" t="s">
        <v>368</v>
      </c>
      <c r="C123" s="119">
        <v>10</v>
      </c>
      <c r="D123" s="119">
        <v>45</v>
      </c>
      <c r="E123" s="120">
        <v>1</v>
      </c>
    </row>
    <row r="124" spans="1:5" x14ac:dyDescent="0.3">
      <c r="A124" s="46" t="s">
        <v>372</v>
      </c>
      <c r="B124" s="7" t="s">
        <v>368</v>
      </c>
      <c r="C124" s="119">
        <v>11</v>
      </c>
      <c r="D124" s="119">
        <v>15</v>
      </c>
      <c r="E124" s="120">
        <v>4</v>
      </c>
    </row>
    <row r="125" spans="1:5" x14ac:dyDescent="0.3">
      <c r="A125" s="46" t="s">
        <v>373</v>
      </c>
      <c r="B125" s="7" t="s">
        <v>368</v>
      </c>
      <c r="C125" s="119">
        <v>11</v>
      </c>
      <c r="D125" s="119">
        <v>2</v>
      </c>
      <c r="E125" s="120">
        <v>24</v>
      </c>
    </row>
    <row r="126" spans="1:5" x14ac:dyDescent="0.3">
      <c r="A126" s="46" t="s">
        <v>374</v>
      </c>
      <c r="B126" s="7" t="s">
        <v>375</v>
      </c>
      <c r="C126" s="119">
        <v>6</v>
      </c>
      <c r="D126" s="119">
        <v>3</v>
      </c>
      <c r="E126" s="120">
        <v>2</v>
      </c>
    </row>
    <row r="127" spans="1:5" x14ac:dyDescent="0.3">
      <c r="A127" s="46" t="s">
        <v>253</v>
      </c>
      <c r="B127" s="7" t="s">
        <v>375</v>
      </c>
      <c r="C127" s="119">
        <v>7</v>
      </c>
      <c r="D127" s="119">
        <v>1</v>
      </c>
      <c r="E127" s="120">
        <v>54</v>
      </c>
    </row>
    <row r="128" spans="1:5" x14ac:dyDescent="0.3">
      <c r="A128" s="46" t="s">
        <v>376</v>
      </c>
      <c r="B128" s="7" t="s">
        <v>375</v>
      </c>
      <c r="C128" s="119">
        <v>9</v>
      </c>
      <c r="D128" s="119">
        <v>1</v>
      </c>
      <c r="E128" s="120">
        <v>4</v>
      </c>
    </row>
    <row r="129" spans="1:5" x14ac:dyDescent="0.3">
      <c r="A129" s="46" t="s">
        <v>59</v>
      </c>
      <c r="B129" s="7" t="s">
        <v>377</v>
      </c>
      <c r="C129" s="119">
        <v>9</v>
      </c>
      <c r="D129" s="119">
        <v>5</v>
      </c>
      <c r="E129" s="120">
        <v>93</v>
      </c>
    </row>
    <row r="130" spans="1:5" x14ac:dyDescent="0.3">
      <c r="A130" s="46" t="s">
        <v>378</v>
      </c>
      <c r="B130" s="7" t="s">
        <v>379</v>
      </c>
      <c r="C130" s="119">
        <v>9</v>
      </c>
      <c r="D130" s="119">
        <v>13</v>
      </c>
      <c r="E130" s="120">
        <v>11</v>
      </c>
    </row>
    <row r="131" spans="1:5" x14ac:dyDescent="0.3">
      <c r="A131" s="46" t="s">
        <v>380</v>
      </c>
      <c r="B131" s="7" t="s">
        <v>379</v>
      </c>
      <c r="C131" s="119">
        <v>10</v>
      </c>
      <c r="D131" s="119">
        <v>12</v>
      </c>
      <c r="E131" s="120">
        <v>10</v>
      </c>
    </row>
    <row r="132" spans="1:5" x14ac:dyDescent="0.3">
      <c r="A132" s="46" t="s">
        <v>381</v>
      </c>
      <c r="B132" s="7" t="s">
        <v>379</v>
      </c>
      <c r="C132" s="119">
        <v>10</v>
      </c>
      <c r="D132" s="119">
        <v>1</v>
      </c>
      <c r="E132" s="120">
        <v>3</v>
      </c>
    </row>
    <row r="133" spans="1:5" x14ac:dyDescent="0.3">
      <c r="A133" s="46" t="s">
        <v>243</v>
      </c>
      <c r="B133" s="7" t="s">
        <v>379</v>
      </c>
      <c r="C133" s="119">
        <v>10</v>
      </c>
      <c r="D133" s="119">
        <v>11</v>
      </c>
      <c r="E133" s="120">
        <v>5</v>
      </c>
    </row>
    <row r="134" spans="1:5" x14ac:dyDescent="0.3">
      <c r="A134" s="46" t="s">
        <v>382</v>
      </c>
      <c r="B134" s="7" t="s">
        <v>383</v>
      </c>
      <c r="C134" s="119">
        <v>5</v>
      </c>
      <c r="D134" s="119">
        <v>5</v>
      </c>
      <c r="E134" s="120">
        <v>53</v>
      </c>
    </row>
    <row r="135" spans="1:5" x14ac:dyDescent="0.3">
      <c r="A135" s="46" t="s">
        <v>384</v>
      </c>
      <c r="B135" s="7" t="s">
        <v>383</v>
      </c>
      <c r="C135" s="119">
        <v>9</v>
      </c>
      <c r="D135" s="119">
        <v>4</v>
      </c>
      <c r="E135" s="120">
        <v>13</v>
      </c>
    </row>
    <row r="136" spans="1:5" x14ac:dyDescent="0.3">
      <c r="A136" s="46" t="s">
        <v>385</v>
      </c>
      <c r="B136" s="7" t="s">
        <v>386</v>
      </c>
      <c r="C136" s="119">
        <v>9</v>
      </c>
      <c r="D136" s="119">
        <v>2</v>
      </c>
      <c r="E136" s="120">
        <v>8</v>
      </c>
    </row>
    <row r="137" spans="1:5" x14ac:dyDescent="0.3">
      <c r="A137" s="46" t="s">
        <v>387</v>
      </c>
      <c r="B137" s="7" t="s">
        <v>388</v>
      </c>
      <c r="C137" s="119">
        <v>5</v>
      </c>
      <c r="D137" s="119">
        <v>16</v>
      </c>
      <c r="E137" s="120">
        <v>54</v>
      </c>
    </row>
    <row r="138" spans="1:5" x14ac:dyDescent="0.3">
      <c r="A138" s="46" t="s">
        <v>389</v>
      </c>
      <c r="B138" s="7" t="s">
        <v>388</v>
      </c>
      <c r="C138" s="119">
        <v>5</v>
      </c>
      <c r="D138" s="119">
        <v>6</v>
      </c>
      <c r="E138" s="120">
        <v>14</v>
      </c>
    </row>
    <row r="139" spans="1:5" x14ac:dyDescent="0.3">
      <c r="A139" s="46" t="s">
        <v>295</v>
      </c>
      <c r="B139" s="7" t="s">
        <v>388</v>
      </c>
      <c r="C139" s="119">
        <v>6</v>
      </c>
      <c r="D139" s="119">
        <v>2</v>
      </c>
      <c r="E139" s="120">
        <v>80</v>
      </c>
    </row>
    <row r="140" spans="1:5" x14ac:dyDescent="0.3">
      <c r="A140" s="46" t="s">
        <v>390</v>
      </c>
      <c r="B140" s="7" t="s">
        <v>388</v>
      </c>
      <c r="C140" s="119">
        <v>6</v>
      </c>
      <c r="D140" s="119">
        <v>56</v>
      </c>
      <c r="E140" s="120">
        <v>6</v>
      </c>
    </row>
    <row r="141" spans="1:5" x14ac:dyDescent="0.3">
      <c r="A141" s="46" t="s">
        <v>391</v>
      </c>
      <c r="B141" s="7" t="s">
        <v>388</v>
      </c>
      <c r="C141" s="119">
        <v>6</v>
      </c>
      <c r="D141" s="119">
        <v>23</v>
      </c>
      <c r="E141" s="120">
        <v>13</v>
      </c>
    </row>
    <row r="142" spans="1:5" x14ac:dyDescent="0.3">
      <c r="A142" s="46" t="s">
        <v>251</v>
      </c>
      <c r="B142" s="7" t="s">
        <v>388</v>
      </c>
      <c r="C142" s="119">
        <v>8</v>
      </c>
      <c r="D142" s="119">
        <v>16</v>
      </c>
      <c r="E142" s="120">
        <v>42</v>
      </c>
    </row>
    <row r="143" spans="1:5" x14ac:dyDescent="0.3">
      <c r="A143" s="46" t="s">
        <v>275</v>
      </c>
      <c r="B143" s="7" t="s">
        <v>388</v>
      </c>
      <c r="C143" s="119">
        <v>9</v>
      </c>
      <c r="D143" s="119">
        <v>28</v>
      </c>
      <c r="E143" s="120">
        <v>2</v>
      </c>
    </row>
    <row r="144" spans="1:5" x14ac:dyDescent="0.3">
      <c r="A144" s="46" t="s">
        <v>392</v>
      </c>
      <c r="B144" s="7" t="s">
        <v>388</v>
      </c>
      <c r="C144" s="119">
        <v>10</v>
      </c>
      <c r="D144" s="119">
        <v>125</v>
      </c>
      <c r="E144" s="120">
        <v>100</v>
      </c>
    </row>
    <row r="145" spans="1:5" x14ac:dyDescent="0.3">
      <c r="A145" s="46" t="s">
        <v>393</v>
      </c>
      <c r="B145" s="7" t="s">
        <v>388</v>
      </c>
      <c r="C145" s="119">
        <v>11</v>
      </c>
      <c r="D145" s="119">
        <v>31</v>
      </c>
      <c r="E145" s="120">
        <v>104</v>
      </c>
    </row>
    <row r="146" spans="1:5" x14ac:dyDescent="0.3">
      <c r="A146" s="46" t="s">
        <v>394</v>
      </c>
      <c r="B146" s="7" t="s">
        <v>388</v>
      </c>
      <c r="C146" s="119">
        <v>11</v>
      </c>
      <c r="D146" s="119">
        <v>23</v>
      </c>
      <c r="E146" s="120">
        <v>33</v>
      </c>
    </row>
    <row r="147" spans="1:5" x14ac:dyDescent="0.3">
      <c r="A147" s="46" t="s">
        <v>395</v>
      </c>
      <c r="B147" s="7" t="s">
        <v>388</v>
      </c>
      <c r="C147" s="119">
        <v>14</v>
      </c>
      <c r="D147" s="119">
        <v>29</v>
      </c>
      <c r="E147" s="120">
        <v>23</v>
      </c>
    </row>
    <row r="148" spans="1:5" x14ac:dyDescent="0.3">
      <c r="A148" s="46" t="s">
        <v>1604</v>
      </c>
      <c r="B148" s="7" t="s">
        <v>396</v>
      </c>
      <c r="C148" s="119">
        <v>4</v>
      </c>
      <c r="D148" s="119">
        <v>6</v>
      </c>
      <c r="E148" s="120">
        <v>71</v>
      </c>
    </row>
    <row r="149" spans="1:5" x14ac:dyDescent="0.3">
      <c r="A149" s="46" t="s">
        <v>397</v>
      </c>
      <c r="B149" s="7" t="s">
        <v>396</v>
      </c>
      <c r="C149" s="119">
        <v>5</v>
      </c>
      <c r="D149" s="119" t="s">
        <v>398</v>
      </c>
      <c r="E149" s="120">
        <v>35</v>
      </c>
    </row>
    <row r="150" spans="1:5" x14ac:dyDescent="0.3">
      <c r="A150" s="46" t="s">
        <v>332</v>
      </c>
      <c r="B150" s="7" t="s">
        <v>396</v>
      </c>
      <c r="C150" s="119">
        <v>12</v>
      </c>
      <c r="D150" s="119">
        <v>80</v>
      </c>
      <c r="E150" s="120">
        <v>19</v>
      </c>
    </row>
    <row r="151" spans="1:5" x14ac:dyDescent="0.3">
      <c r="A151" s="46" t="s">
        <v>399</v>
      </c>
      <c r="B151" s="7" t="s">
        <v>400</v>
      </c>
      <c r="C151" s="119">
        <v>6</v>
      </c>
      <c r="D151" s="119">
        <v>7</v>
      </c>
      <c r="E151" s="120">
        <v>11</v>
      </c>
    </row>
    <row r="152" spans="1:5" x14ac:dyDescent="0.3">
      <c r="A152" s="46" t="s">
        <v>260</v>
      </c>
      <c r="B152" s="7" t="s">
        <v>401</v>
      </c>
      <c r="C152" s="119">
        <v>10</v>
      </c>
      <c r="D152" s="119">
        <v>9</v>
      </c>
      <c r="E152" s="120">
        <v>85</v>
      </c>
    </row>
    <row r="153" spans="1:5" x14ac:dyDescent="0.3">
      <c r="A153" s="46" t="s">
        <v>402</v>
      </c>
      <c r="B153" s="7" t="s">
        <v>401</v>
      </c>
      <c r="C153" s="119">
        <v>11</v>
      </c>
      <c r="D153" s="119">
        <v>4</v>
      </c>
      <c r="E153" s="120">
        <v>43</v>
      </c>
    </row>
    <row r="154" spans="1:5" x14ac:dyDescent="0.3">
      <c r="A154" s="46" t="s">
        <v>403</v>
      </c>
      <c r="B154" s="7" t="s">
        <v>401</v>
      </c>
      <c r="C154" s="119">
        <v>11</v>
      </c>
      <c r="D154" s="119">
        <v>25</v>
      </c>
      <c r="E154" s="120">
        <v>24</v>
      </c>
    </row>
    <row r="155" spans="1:5" x14ac:dyDescent="0.3">
      <c r="A155" s="46" t="s">
        <v>404</v>
      </c>
      <c r="B155" s="7" t="s">
        <v>405</v>
      </c>
      <c r="C155" s="119">
        <v>5</v>
      </c>
      <c r="D155" s="119">
        <v>7</v>
      </c>
      <c r="E155" s="120">
        <v>2</v>
      </c>
    </row>
    <row r="156" spans="1:5" x14ac:dyDescent="0.3">
      <c r="A156" s="46" t="s">
        <v>406</v>
      </c>
      <c r="B156" s="7" t="s">
        <v>405</v>
      </c>
      <c r="C156" s="119">
        <v>7</v>
      </c>
      <c r="D156" s="119">
        <v>6</v>
      </c>
      <c r="E156" s="120">
        <v>6</v>
      </c>
    </row>
    <row r="157" spans="1:5" x14ac:dyDescent="0.3">
      <c r="A157" s="46" t="s">
        <v>369</v>
      </c>
      <c r="B157" s="7" t="s">
        <v>405</v>
      </c>
      <c r="C157" s="119">
        <v>7</v>
      </c>
      <c r="D157" s="119">
        <v>58</v>
      </c>
      <c r="E157" s="120">
        <v>4</v>
      </c>
    </row>
    <row r="158" spans="1:5" x14ac:dyDescent="0.3">
      <c r="A158" s="46" t="s">
        <v>275</v>
      </c>
      <c r="B158" s="7" t="s">
        <v>405</v>
      </c>
      <c r="C158" s="119">
        <v>9</v>
      </c>
      <c r="D158" s="119">
        <v>93</v>
      </c>
      <c r="E158" s="120">
        <v>3</v>
      </c>
    </row>
    <row r="159" spans="1:5" x14ac:dyDescent="0.3">
      <c r="A159" s="46" t="s">
        <v>1605</v>
      </c>
      <c r="B159" s="7" t="s">
        <v>405</v>
      </c>
      <c r="C159" s="119">
        <v>9</v>
      </c>
      <c r="D159" s="119">
        <v>5</v>
      </c>
      <c r="E159" s="120">
        <v>6</v>
      </c>
    </row>
    <row r="160" spans="1:5" x14ac:dyDescent="0.3">
      <c r="A160" s="46" t="s">
        <v>275</v>
      </c>
      <c r="B160" s="7" t="s">
        <v>405</v>
      </c>
      <c r="C160" s="119">
        <v>11</v>
      </c>
      <c r="D160" s="119">
        <v>10</v>
      </c>
      <c r="E160" s="120">
        <v>4</v>
      </c>
    </row>
    <row r="161" spans="1:5" x14ac:dyDescent="0.3">
      <c r="A161" s="46" t="s">
        <v>407</v>
      </c>
      <c r="B161" s="7" t="s">
        <v>7</v>
      </c>
      <c r="C161" s="119">
        <v>3</v>
      </c>
      <c r="D161" s="119">
        <v>9</v>
      </c>
      <c r="E161" s="120">
        <v>10</v>
      </c>
    </row>
    <row r="162" spans="1:5" x14ac:dyDescent="0.3">
      <c r="A162" s="46" t="s">
        <v>282</v>
      </c>
      <c r="B162" s="7" t="s">
        <v>7</v>
      </c>
      <c r="C162" s="119">
        <v>3</v>
      </c>
      <c r="D162" s="119">
        <v>2</v>
      </c>
      <c r="E162" s="120">
        <v>22</v>
      </c>
    </row>
    <row r="163" spans="1:5" x14ac:dyDescent="0.3">
      <c r="A163" s="46" t="s">
        <v>408</v>
      </c>
      <c r="B163" s="7" t="s">
        <v>7</v>
      </c>
      <c r="C163" s="119">
        <v>6</v>
      </c>
      <c r="D163" s="119">
        <v>2</v>
      </c>
      <c r="E163" s="120">
        <v>21</v>
      </c>
    </row>
    <row r="164" spans="1:5" x14ac:dyDescent="0.3">
      <c r="A164" s="46" t="s">
        <v>257</v>
      </c>
      <c r="B164" s="7" t="s">
        <v>7</v>
      </c>
      <c r="C164" s="119">
        <v>9</v>
      </c>
      <c r="D164" s="119">
        <v>3</v>
      </c>
      <c r="E164" s="120">
        <v>6</v>
      </c>
    </row>
    <row r="165" spans="1:5" x14ac:dyDescent="0.3">
      <c r="A165" s="46" t="s">
        <v>409</v>
      </c>
      <c r="B165" s="7" t="s">
        <v>7</v>
      </c>
      <c r="C165" s="119">
        <v>10</v>
      </c>
      <c r="D165" s="119">
        <v>23</v>
      </c>
      <c r="E165" s="120">
        <v>25</v>
      </c>
    </row>
    <row r="166" spans="1:5" x14ac:dyDescent="0.3">
      <c r="A166" s="46" t="s">
        <v>410</v>
      </c>
      <c r="B166" s="7" t="s">
        <v>411</v>
      </c>
      <c r="C166" s="119">
        <v>5</v>
      </c>
      <c r="D166" s="119">
        <v>23</v>
      </c>
      <c r="E166" s="120">
        <v>4</v>
      </c>
    </row>
    <row r="167" spans="1:5" x14ac:dyDescent="0.3">
      <c r="A167" s="46" t="s">
        <v>305</v>
      </c>
      <c r="B167" s="7" t="s">
        <v>411</v>
      </c>
      <c r="C167" s="119">
        <v>10</v>
      </c>
      <c r="D167" s="119">
        <v>20</v>
      </c>
      <c r="E167" s="120">
        <v>8</v>
      </c>
    </row>
    <row r="168" spans="1:5" x14ac:dyDescent="0.3">
      <c r="A168" s="46" t="s">
        <v>285</v>
      </c>
      <c r="B168" s="7" t="s">
        <v>411</v>
      </c>
      <c r="C168" s="119">
        <v>10</v>
      </c>
      <c r="D168" s="119">
        <v>24</v>
      </c>
      <c r="E168" s="120">
        <v>25</v>
      </c>
    </row>
    <row r="169" spans="1:5" x14ac:dyDescent="0.3">
      <c r="A169" s="47" t="s">
        <v>288</v>
      </c>
      <c r="B169" s="7" t="s">
        <v>412</v>
      </c>
      <c r="C169" s="119">
        <v>8</v>
      </c>
      <c r="D169" s="119">
        <v>2</v>
      </c>
      <c r="E169" s="120">
        <v>13</v>
      </c>
    </row>
    <row r="170" spans="1:5" x14ac:dyDescent="0.3">
      <c r="A170" s="46" t="s">
        <v>413</v>
      </c>
      <c r="B170" s="7" t="s">
        <v>414</v>
      </c>
      <c r="C170" s="119">
        <v>4</v>
      </c>
      <c r="D170" s="119">
        <v>69</v>
      </c>
      <c r="E170" s="120">
        <v>25</v>
      </c>
    </row>
    <row r="171" spans="1:5" x14ac:dyDescent="0.3">
      <c r="A171" s="46" t="s">
        <v>415</v>
      </c>
      <c r="B171" s="7" t="s">
        <v>416</v>
      </c>
      <c r="C171" s="119">
        <v>9</v>
      </c>
      <c r="D171" s="119">
        <v>4</v>
      </c>
      <c r="E171" s="120">
        <v>3</v>
      </c>
    </row>
    <row r="172" spans="1:5" x14ac:dyDescent="0.3">
      <c r="A172" s="46" t="s">
        <v>417</v>
      </c>
      <c r="B172" s="7" t="s">
        <v>418</v>
      </c>
      <c r="C172" s="119">
        <v>7</v>
      </c>
      <c r="D172" s="119">
        <v>28</v>
      </c>
      <c r="E172" s="120">
        <v>14</v>
      </c>
    </row>
    <row r="173" spans="1:5" x14ac:dyDescent="0.3">
      <c r="A173" s="46" t="s">
        <v>260</v>
      </c>
      <c r="B173" s="7" t="s">
        <v>418</v>
      </c>
      <c r="C173" s="119">
        <v>7</v>
      </c>
      <c r="D173" s="119">
        <v>4</v>
      </c>
      <c r="E173" s="120">
        <v>24</v>
      </c>
    </row>
    <row r="174" spans="1:5" x14ac:dyDescent="0.3">
      <c r="A174" s="46" t="s">
        <v>293</v>
      </c>
      <c r="B174" s="7" t="s">
        <v>418</v>
      </c>
      <c r="C174" s="119">
        <v>7</v>
      </c>
      <c r="D174" s="119">
        <v>2</v>
      </c>
      <c r="E174" s="120">
        <v>5</v>
      </c>
    </row>
    <row r="175" spans="1:5" x14ac:dyDescent="0.3">
      <c r="A175" s="46" t="s">
        <v>419</v>
      </c>
      <c r="B175" s="7" t="s">
        <v>418</v>
      </c>
      <c r="C175" s="119">
        <v>7</v>
      </c>
      <c r="D175" s="119">
        <v>50</v>
      </c>
      <c r="E175" s="120">
        <v>63</v>
      </c>
    </row>
    <row r="176" spans="1:5" x14ac:dyDescent="0.3">
      <c r="A176" s="46" t="s">
        <v>420</v>
      </c>
      <c r="B176" s="7" t="s">
        <v>418</v>
      </c>
      <c r="C176" s="119">
        <v>9</v>
      </c>
      <c r="D176" s="119">
        <v>95</v>
      </c>
      <c r="E176" s="120">
        <v>6</v>
      </c>
    </row>
    <row r="177" spans="1:5" x14ac:dyDescent="0.3">
      <c r="A177" s="46" t="s">
        <v>421</v>
      </c>
      <c r="B177" s="7" t="s">
        <v>418</v>
      </c>
      <c r="C177" s="119">
        <v>11</v>
      </c>
      <c r="D177" s="119">
        <v>53</v>
      </c>
      <c r="E177" s="120">
        <v>56</v>
      </c>
    </row>
    <row r="178" spans="1:5" x14ac:dyDescent="0.3">
      <c r="A178" s="46" t="s">
        <v>422</v>
      </c>
      <c r="B178" s="7" t="s">
        <v>418</v>
      </c>
      <c r="C178" s="119">
        <v>11</v>
      </c>
      <c r="D178" s="119">
        <v>50</v>
      </c>
      <c r="E178" s="120">
        <v>35</v>
      </c>
    </row>
    <row r="179" spans="1:5" x14ac:dyDescent="0.3">
      <c r="A179" s="46" t="s">
        <v>423</v>
      </c>
      <c r="B179" s="7" t="s">
        <v>418</v>
      </c>
      <c r="C179" s="119">
        <v>23</v>
      </c>
      <c r="D179" s="119">
        <v>5</v>
      </c>
      <c r="E179" s="120">
        <v>74</v>
      </c>
    </row>
    <row r="180" spans="1:5" x14ac:dyDescent="0.3">
      <c r="A180" s="46" t="s">
        <v>247</v>
      </c>
      <c r="B180" s="7" t="s">
        <v>424</v>
      </c>
      <c r="C180" s="119">
        <v>7</v>
      </c>
      <c r="D180" s="119">
        <v>7</v>
      </c>
      <c r="E180" s="120">
        <v>16</v>
      </c>
    </row>
    <row r="181" spans="1:5" x14ac:dyDescent="0.3">
      <c r="A181" s="46" t="s">
        <v>245</v>
      </c>
      <c r="B181" s="7" t="s">
        <v>424</v>
      </c>
      <c r="C181" s="119">
        <v>9</v>
      </c>
      <c r="D181" s="119">
        <v>11</v>
      </c>
      <c r="E181" s="120">
        <v>11</v>
      </c>
    </row>
    <row r="182" spans="1:5" x14ac:dyDescent="0.3">
      <c r="A182" s="46" t="s">
        <v>425</v>
      </c>
      <c r="B182" s="7" t="s">
        <v>426</v>
      </c>
      <c r="C182" s="119">
        <v>4</v>
      </c>
      <c r="D182" s="119">
        <v>13</v>
      </c>
      <c r="E182" s="120">
        <v>25</v>
      </c>
    </row>
    <row r="183" spans="1:5" x14ac:dyDescent="0.3">
      <c r="A183" s="46" t="s">
        <v>427</v>
      </c>
      <c r="B183" s="7" t="s">
        <v>426</v>
      </c>
      <c r="C183" s="119">
        <v>9</v>
      </c>
      <c r="D183" s="119">
        <v>2</v>
      </c>
      <c r="E183" s="120">
        <v>35</v>
      </c>
    </row>
    <row r="184" spans="1:5" x14ac:dyDescent="0.3">
      <c r="A184" s="46" t="s">
        <v>402</v>
      </c>
      <c r="B184" s="7" t="s">
        <v>428</v>
      </c>
      <c r="C184" s="119">
        <v>11</v>
      </c>
      <c r="D184" s="119">
        <v>8</v>
      </c>
      <c r="E184" s="120">
        <v>4</v>
      </c>
    </row>
    <row r="185" spans="1:5" x14ac:dyDescent="0.3">
      <c r="A185" s="46" t="s">
        <v>429</v>
      </c>
      <c r="B185" s="7" t="s">
        <v>430</v>
      </c>
      <c r="C185" s="119">
        <v>9</v>
      </c>
      <c r="D185" s="119">
        <v>4</v>
      </c>
      <c r="E185" s="120">
        <v>11</v>
      </c>
    </row>
    <row r="186" spans="1:5" x14ac:dyDescent="0.3">
      <c r="A186" s="46" t="s">
        <v>260</v>
      </c>
      <c r="B186" s="7" t="s">
        <v>431</v>
      </c>
      <c r="C186" s="119">
        <v>5</v>
      </c>
      <c r="D186" s="119">
        <v>2</v>
      </c>
      <c r="E186" s="120">
        <v>11</v>
      </c>
    </row>
    <row r="187" spans="1:5" x14ac:dyDescent="0.3">
      <c r="A187" s="46" t="s">
        <v>432</v>
      </c>
      <c r="B187" s="7" t="s">
        <v>433</v>
      </c>
      <c r="C187" s="119">
        <v>9</v>
      </c>
      <c r="D187" s="119">
        <v>8</v>
      </c>
      <c r="E187" s="120">
        <v>46</v>
      </c>
    </row>
    <row r="188" spans="1:5" x14ac:dyDescent="0.3">
      <c r="A188" s="46" t="s">
        <v>434</v>
      </c>
      <c r="B188" s="7" t="s">
        <v>435</v>
      </c>
      <c r="C188" s="119">
        <v>5</v>
      </c>
      <c r="D188" s="119">
        <v>7</v>
      </c>
      <c r="E188" s="120">
        <v>43</v>
      </c>
    </row>
    <row r="189" spans="1:5" x14ac:dyDescent="0.3">
      <c r="A189" s="46" t="s">
        <v>429</v>
      </c>
      <c r="B189" s="7" t="s">
        <v>435</v>
      </c>
      <c r="C189" s="119">
        <v>5</v>
      </c>
      <c r="D189" s="119">
        <v>11</v>
      </c>
      <c r="E189" s="120">
        <v>21</v>
      </c>
    </row>
    <row r="190" spans="1:5" x14ac:dyDescent="0.3">
      <c r="A190" s="46" t="s">
        <v>436</v>
      </c>
      <c r="B190" s="7" t="s">
        <v>435</v>
      </c>
      <c r="C190" s="119">
        <v>6</v>
      </c>
      <c r="D190" s="119">
        <v>63</v>
      </c>
      <c r="E190" s="120">
        <v>5</v>
      </c>
    </row>
    <row r="191" spans="1:5" x14ac:dyDescent="0.3">
      <c r="A191" s="46" t="s">
        <v>437</v>
      </c>
      <c r="B191" s="7" t="s">
        <v>435</v>
      </c>
      <c r="C191" s="119">
        <v>8</v>
      </c>
      <c r="D191" s="119">
        <v>5</v>
      </c>
      <c r="E191" s="120">
        <v>3</v>
      </c>
    </row>
    <row r="192" spans="1:5" x14ac:dyDescent="0.3">
      <c r="A192" s="46" t="s">
        <v>438</v>
      </c>
      <c r="B192" s="7" t="s">
        <v>435</v>
      </c>
      <c r="C192" s="119">
        <v>10</v>
      </c>
      <c r="D192" s="119">
        <v>34</v>
      </c>
      <c r="E192" s="120">
        <v>11</v>
      </c>
    </row>
    <row r="193" spans="1:5" x14ac:dyDescent="0.3">
      <c r="A193" s="46" t="s">
        <v>439</v>
      </c>
      <c r="B193" s="7" t="s">
        <v>440</v>
      </c>
      <c r="C193" s="119">
        <v>8</v>
      </c>
      <c r="D193" s="119">
        <v>71</v>
      </c>
      <c r="E193" s="120">
        <v>56</v>
      </c>
    </row>
    <row r="194" spans="1:5" x14ac:dyDescent="0.3">
      <c r="A194" s="46" t="s">
        <v>1606</v>
      </c>
      <c r="B194" s="7" t="s">
        <v>441</v>
      </c>
      <c r="C194" s="119">
        <v>4</v>
      </c>
      <c r="D194" s="119">
        <v>56</v>
      </c>
      <c r="E194" s="120">
        <v>13</v>
      </c>
    </row>
    <row r="195" spans="1:5" x14ac:dyDescent="0.3">
      <c r="A195" s="46" t="s">
        <v>442</v>
      </c>
      <c r="B195" s="7" t="s">
        <v>441</v>
      </c>
      <c r="C195" s="119">
        <v>4</v>
      </c>
      <c r="D195" s="119">
        <v>9</v>
      </c>
      <c r="E195" s="120">
        <v>23</v>
      </c>
    </row>
    <row r="196" spans="1:5" x14ac:dyDescent="0.3">
      <c r="A196" s="46" t="s">
        <v>443</v>
      </c>
      <c r="B196" s="7" t="s">
        <v>441</v>
      </c>
      <c r="C196" s="119">
        <v>5</v>
      </c>
      <c r="D196" s="119">
        <v>9</v>
      </c>
      <c r="E196" s="120">
        <v>11</v>
      </c>
    </row>
    <row r="197" spans="1:5" x14ac:dyDescent="0.3">
      <c r="A197" s="46" t="s">
        <v>437</v>
      </c>
      <c r="B197" s="7" t="s">
        <v>441</v>
      </c>
      <c r="C197" s="119">
        <v>6</v>
      </c>
      <c r="D197" s="119">
        <v>14</v>
      </c>
      <c r="E197" s="120">
        <v>7</v>
      </c>
    </row>
    <row r="198" spans="1:5" x14ac:dyDescent="0.3">
      <c r="A198" s="46" t="s">
        <v>354</v>
      </c>
      <c r="B198" s="7" t="s">
        <v>441</v>
      </c>
      <c r="C198" s="119">
        <v>8</v>
      </c>
      <c r="D198" s="119">
        <v>26</v>
      </c>
      <c r="E198" s="120">
        <v>52</v>
      </c>
    </row>
    <row r="199" spans="1:5" x14ac:dyDescent="0.3">
      <c r="A199" s="46" t="s">
        <v>369</v>
      </c>
      <c r="B199" s="7" t="s">
        <v>441</v>
      </c>
      <c r="C199" s="119">
        <v>8</v>
      </c>
      <c r="D199" s="119">
        <v>74</v>
      </c>
      <c r="E199" s="120">
        <v>35</v>
      </c>
    </row>
    <row r="200" spans="1:5" x14ac:dyDescent="0.3">
      <c r="A200" s="46" t="s">
        <v>253</v>
      </c>
      <c r="B200" s="7" t="s">
        <v>441</v>
      </c>
      <c r="C200" s="119">
        <v>8</v>
      </c>
      <c r="D200" s="119">
        <v>1</v>
      </c>
      <c r="E200" s="120">
        <v>53</v>
      </c>
    </row>
    <row r="201" spans="1:5" x14ac:dyDescent="0.3">
      <c r="A201" s="46" t="s">
        <v>260</v>
      </c>
      <c r="B201" s="7" t="s">
        <v>441</v>
      </c>
      <c r="C201" s="119">
        <v>9</v>
      </c>
      <c r="D201" s="119">
        <v>22</v>
      </c>
      <c r="E201" s="120">
        <v>85</v>
      </c>
    </row>
    <row r="202" spans="1:5" x14ac:dyDescent="0.3">
      <c r="A202" s="46" t="s">
        <v>444</v>
      </c>
      <c r="B202" s="7" t="s">
        <v>441</v>
      </c>
      <c r="C202" s="119">
        <v>9</v>
      </c>
      <c r="D202" s="119">
        <v>66</v>
      </c>
      <c r="E202" s="120">
        <v>5</v>
      </c>
    </row>
    <row r="203" spans="1:5" x14ac:dyDescent="0.3">
      <c r="A203" s="46" t="s">
        <v>264</v>
      </c>
      <c r="B203" s="7" t="s">
        <v>441</v>
      </c>
      <c r="C203" s="119">
        <v>10</v>
      </c>
      <c r="D203" s="119">
        <v>26</v>
      </c>
      <c r="E203" s="120">
        <v>85</v>
      </c>
    </row>
    <row r="204" spans="1:5" x14ac:dyDescent="0.3">
      <c r="A204" s="46" t="s">
        <v>445</v>
      </c>
      <c r="B204" s="7" t="s">
        <v>441</v>
      </c>
      <c r="C204" s="119">
        <v>10</v>
      </c>
      <c r="D204" s="119">
        <v>26</v>
      </c>
      <c r="E204" s="120">
        <v>45</v>
      </c>
    </row>
    <row r="205" spans="1:5" x14ac:dyDescent="0.3">
      <c r="A205" s="46" t="s">
        <v>238</v>
      </c>
      <c r="B205" s="7" t="s">
        <v>441</v>
      </c>
      <c r="C205" s="119">
        <v>11</v>
      </c>
      <c r="D205" s="119">
        <v>11</v>
      </c>
      <c r="E205" s="120">
        <v>54</v>
      </c>
    </row>
    <row r="206" spans="1:5" x14ac:dyDescent="0.3">
      <c r="A206" s="46" t="s">
        <v>247</v>
      </c>
      <c r="B206" s="7" t="s">
        <v>441</v>
      </c>
      <c r="C206" s="119">
        <v>11</v>
      </c>
      <c r="D206" s="119">
        <v>22</v>
      </c>
      <c r="E206" s="120">
        <v>28</v>
      </c>
    </row>
    <row r="207" spans="1:5" x14ac:dyDescent="0.3">
      <c r="A207" s="46" t="s">
        <v>446</v>
      </c>
      <c r="B207" s="7" t="s">
        <v>441</v>
      </c>
      <c r="C207" s="119">
        <v>12</v>
      </c>
      <c r="D207" s="119" t="s">
        <v>447</v>
      </c>
      <c r="E207" s="120">
        <v>2</v>
      </c>
    </row>
    <row r="208" spans="1:5" x14ac:dyDescent="0.3">
      <c r="A208" s="46" t="s">
        <v>448</v>
      </c>
      <c r="B208" s="7" t="s">
        <v>449</v>
      </c>
      <c r="C208" s="119">
        <v>10</v>
      </c>
      <c r="D208" s="119">
        <v>7</v>
      </c>
      <c r="E208" s="120">
        <v>5</v>
      </c>
    </row>
    <row r="209" spans="1:5" x14ac:dyDescent="0.3">
      <c r="A209" s="46" t="s">
        <v>328</v>
      </c>
      <c r="B209" s="7" t="s">
        <v>450</v>
      </c>
      <c r="C209" s="119">
        <v>9</v>
      </c>
      <c r="D209" s="119">
        <v>4</v>
      </c>
      <c r="E209" s="120">
        <v>5</v>
      </c>
    </row>
    <row r="210" spans="1:5" x14ac:dyDescent="0.3">
      <c r="A210" s="46" t="s">
        <v>59</v>
      </c>
      <c r="B210" s="7" t="s">
        <v>451</v>
      </c>
      <c r="C210" s="119">
        <v>12</v>
      </c>
      <c r="D210" s="119">
        <v>3</v>
      </c>
      <c r="E210" s="120">
        <v>89</v>
      </c>
    </row>
    <row r="211" spans="1:5" x14ac:dyDescent="0.3">
      <c r="A211" s="46" t="s">
        <v>452</v>
      </c>
      <c r="B211" s="7" t="s">
        <v>453</v>
      </c>
      <c r="C211" s="119">
        <v>4</v>
      </c>
      <c r="D211" s="119">
        <v>110</v>
      </c>
      <c r="E211" s="120">
        <v>10</v>
      </c>
    </row>
    <row r="212" spans="1:5" x14ac:dyDescent="0.3">
      <c r="A212" s="46" t="s">
        <v>454</v>
      </c>
      <c r="B212" s="7" t="s">
        <v>453</v>
      </c>
      <c r="C212" s="119">
        <v>6</v>
      </c>
      <c r="D212" s="119">
        <v>12</v>
      </c>
      <c r="E212" s="120">
        <v>6</v>
      </c>
    </row>
    <row r="213" spans="1:5" x14ac:dyDescent="0.3">
      <c r="A213" s="46" t="s">
        <v>455</v>
      </c>
      <c r="B213" s="7" t="s">
        <v>453</v>
      </c>
      <c r="C213" s="119">
        <v>7</v>
      </c>
      <c r="D213" s="119">
        <v>5</v>
      </c>
      <c r="E213" s="120">
        <v>7</v>
      </c>
    </row>
    <row r="214" spans="1:5" x14ac:dyDescent="0.3">
      <c r="A214" s="46" t="s">
        <v>456</v>
      </c>
      <c r="B214" s="7" t="s">
        <v>453</v>
      </c>
      <c r="C214" s="119">
        <v>9</v>
      </c>
      <c r="D214" s="119">
        <v>11</v>
      </c>
      <c r="E214" s="120">
        <v>7</v>
      </c>
    </row>
    <row r="215" spans="1:5" x14ac:dyDescent="0.3">
      <c r="A215" s="46" t="s">
        <v>238</v>
      </c>
      <c r="B215" s="7" t="s">
        <v>453</v>
      </c>
      <c r="C215" s="119">
        <v>27</v>
      </c>
      <c r="D215" s="119">
        <v>12</v>
      </c>
      <c r="E215" s="120">
        <v>5</v>
      </c>
    </row>
    <row r="216" spans="1:5" x14ac:dyDescent="0.3">
      <c r="A216" s="46" t="s">
        <v>313</v>
      </c>
      <c r="B216" s="7" t="s">
        <v>457</v>
      </c>
      <c r="C216" s="119">
        <v>6</v>
      </c>
      <c r="D216" s="119">
        <v>10</v>
      </c>
      <c r="E216" s="120">
        <v>1</v>
      </c>
    </row>
    <row r="217" spans="1:5" x14ac:dyDescent="0.3">
      <c r="A217" s="46" t="s">
        <v>282</v>
      </c>
      <c r="B217" s="7" t="s">
        <v>458</v>
      </c>
      <c r="C217" s="119">
        <v>10</v>
      </c>
      <c r="D217" s="119">
        <v>93</v>
      </c>
      <c r="E217" s="120">
        <v>39</v>
      </c>
    </row>
    <row r="218" spans="1:5" x14ac:dyDescent="0.3">
      <c r="A218" s="46" t="s">
        <v>415</v>
      </c>
      <c r="B218" s="7" t="s">
        <v>458</v>
      </c>
      <c r="C218" s="119">
        <v>10</v>
      </c>
      <c r="D218" s="119">
        <v>56</v>
      </c>
      <c r="E218" s="120">
        <v>96</v>
      </c>
    </row>
    <row r="219" spans="1:5" x14ac:dyDescent="0.3">
      <c r="A219" s="46" t="s">
        <v>369</v>
      </c>
      <c r="B219" s="7" t="s">
        <v>459</v>
      </c>
      <c r="C219" s="119">
        <v>1</v>
      </c>
      <c r="D219" s="119">
        <v>9</v>
      </c>
      <c r="E219" s="120">
        <v>14</v>
      </c>
    </row>
    <row r="220" spans="1:5" x14ac:dyDescent="0.3">
      <c r="A220" s="46" t="s">
        <v>409</v>
      </c>
      <c r="B220" s="7" t="s">
        <v>459</v>
      </c>
      <c r="C220" s="119">
        <v>6</v>
      </c>
      <c r="D220" s="119">
        <v>3</v>
      </c>
      <c r="E220" s="120">
        <v>4</v>
      </c>
    </row>
    <row r="221" spans="1:5" x14ac:dyDescent="0.3">
      <c r="A221" s="46" t="s">
        <v>460</v>
      </c>
      <c r="B221" s="7" t="s">
        <v>459</v>
      </c>
      <c r="C221" s="119">
        <v>7</v>
      </c>
      <c r="D221" s="119">
        <v>7</v>
      </c>
      <c r="E221" s="120">
        <v>18</v>
      </c>
    </row>
    <row r="222" spans="1:5" x14ac:dyDescent="0.3">
      <c r="A222" s="46" t="s">
        <v>461</v>
      </c>
      <c r="B222" s="7" t="s">
        <v>459</v>
      </c>
      <c r="C222" s="119">
        <v>7</v>
      </c>
      <c r="D222" s="119">
        <v>20</v>
      </c>
      <c r="E222" s="120">
        <v>11</v>
      </c>
    </row>
    <row r="223" spans="1:5" x14ac:dyDescent="0.3">
      <c r="A223" s="46" t="s">
        <v>462</v>
      </c>
      <c r="B223" s="7" t="s">
        <v>459</v>
      </c>
      <c r="C223" s="119">
        <v>8</v>
      </c>
      <c r="D223" s="119">
        <v>7</v>
      </c>
      <c r="E223" s="120">
        <v>10</v>
      </c>
    </row>
    <row r="224" spans="1:5" x14ac:dyDescent="0.3">
      <c r="A224" s="46" t="s">
        <v>369</v>
      </c>
      <c r="B224" s="7" t="s">
        <v>459</v>
      </c>
      <c r="C224" s="119">
        <v>9</v>
      </c>
      <c r="D224" s="119">
        <v>18</v>
      </c>
      <c r="E224" s="120">
        <v>7</v>
      </c>
    </row>
    <row r="225" spans="1:5" x14ac:dyDescent="0.3">
      <c r="A225" s="46" t="s">
        <v>463</v>
      </c>
      <c r="B225" s="7" t="s">
        <v>459</v>
      </c>
      <c r="C225" s="119">
        <v>9</v>
      </c>
      <c r="D225" s="119">
        <v>1</v>
      </c>
      <c r="E225" s="120">
        <v>4</v>
      </c>
    </row>
    <row r="226" spans="1:5" x14ac:dyDescent="0.3">
      <c r="A226" s="46" t="s">
        <v>464</v>
      </c>
      <c r="B226" s="7" t="s">
        <v>459</v>
      </c>
      <c r="C226" s="119">
        <v>10</v>
      </c>
      <c r="D226" s="119">
        <v>1</v>
      </c>
      <c r="E226" s="120">
        <v>2</v>
      </c>
    </row>
    <row r="227" spans="1:5" x14ac:dyDescent="0.3">
      <c r="A227" s="46" t="s">
        <v>465</v>
      </c>
      <c r="B227" s="7" t="s">
        <v>459</v>
      </c>
      <c r="C227" s="119">
        <v>10</v>
      </c>
      <c r="D227" s="119">
        <v>7</v>
      </c>
      <c r="E227" s="120">
        <v>12</v>
      </c>
    </row>
    <row r="228" spans="1:5" x14ac:dyDescent="0.3">
      <c r="A228" s="46" t="s">
        <v>371</v>
      </c>
      <c r="B228" s="7" t="s">
        <v>466</v>
      </c>
      <c r="C228" s="119">
        <v>9</v>
      </c>
      <c r="D228" s="119">
        <v>85</v>
      </c>
      <c r="E228" s="120">
        <v>58</v>
      </c>
    </row>
    <row r="229" spans="1:5" x14ac:dyDescent="0.3">
      <c r="A229" s="46" t="s">
        <v>467</v>
      </c>
      <c r="B229" s="7" t="s">
        <v>468</v>
      </c>
      <c r="C229" s="119">
        <v>8</v>
      </c>
      <c r="D229" s="119">
        <v>5</v>
      </c>
      <c r="E229" s="120">
        <v>58</v>
      </c>
    </row>
    <row r="230" spans="1:5" x14ac:dyDescent="0.3">
      <c r="A230" s="46" t="s">
        <v>274</v>
      </c>
      <c r="B230" s="7" t="s">
        <v>469</v>
      </c>
      <c r="C230" s="119">
        <v>8</v>
      </c>
      <c r="D230" s="119">
        <v>4</v>
      </c>
      <c r="E230" s="120">
        <v>59</v>
      </c>
    </row>
    <row r="231" spans="1:5" x14ac:dyDescent="0.3">
      <c r="A231" s="46" t="s">
        <v>470</v>
      </c>
      <c r="B231" s="7" t="s">
        <v>469</v>
      </c>
      <c r="C231" s="119">
        <v>10</v>
      </c>
      <c r="D231" s="119">
        <v>21</v>
      </c>
      <c r="E231" s="120">
        <v>63</v>
      </c>
    </row>
    <row r="232" spans="1:5" x14ac:dyDescent="0.3">
      <c r="A232" s="46" t="s">
        <v>302</v>
      </c>
      <c r="B232" s="7" t="s">
        <v>471</v>
      </c>
      <c r="C232" s="119">
        <v>6</v>
      </c>
      <c r="D232" s="119">
        <v>2</v>
      </c>
      <c r="E232" s="120">
        <v>19</v>
      </c>
    </row>
    <row r="233" spans="1:5" x14ac:dyDescent="0.3">
      <c r="A233" s="46" t="s">
        <v>472</v>
      </c>
      <c r="B233" s="7" t="s">
        <v>471</v>
      </c>
      <c r="C233" s="119">
        <v>6</v>
      </c>
      <c r="D233" s="119">
        <v>64</v>
      </c>
      <c r="E233" s="120">
        <v>68</v>
      </c>
    </row>
    <row r="234" spans="1:5" x14ac:dyDescent="0.3">
      <c r="A234" s="46" t="s">
        <v>473</v>
      </c>
      <c r="B234" s="7" t="s">
        <v>471</v>
      </c>
      <c r="C234" s="119">
        <v>14</v>
      </c>
      <c r="D234" s="119">
        <v>2</v>
      </c>
      <c r="E234" s="120">
        <v>35</v>
      </c>
    </row>
    <row r="235" spans="1:5" x14ac:dyDescent="0.3">
      <c r="A235" s="46" t="s">
        <v>474</v>
      </c>
      <c r="B235" s="7" t="s">
        <v>475</v>
      </c>
      <c r="C235" s="119">
        <v>6</v>
      </c>
      <c r="D235" s="119">
        <v>6</v>
      </c>
      <c r="E235" s="120">
        <v>83</v>
      </c>
    </row>
    <row r="236" spans="1:5" x14ac:dyDescent="0.3">
      <c r="A236" s="46" t="s">
        <v>476</v>
      </c>
      <c r="B236" s="7" t="s">
        <v>475</v>
      </c>
      <c r="C236" s="119">
        <v>7</v>
      </c>
      <c r="D236" s="119">
        <v>5</v>
      </c>
      <c r="E236" s="120">
        <v>27</v>
      </c>
    </row>
    <row r="237" spans="1:5" x14ac:dyDescent="0.3">
      <c r="A237" s="46" t="s">
        <v>477</v>
      </c>
      <c r="B237" s="7" t="s">
        <v>475</v>
      </c>
      <c r="C237" s="119">
        <v>7</v>
      </c>
      <c r="D237" s="119">
        <v>18</v>
      </c>
      <c r="E237" s="120">
        <v>29</v>
      </c>
    </row>
    <row r="238" spans="1:5" x14ac:dyDescent="0.3">
      <c r="A238" s="46" t="s">
        <v>291</v>
      </c>
      <c r="B238" s="7" t="s">
        <v>475</v>
      </c>
      <c r="C238" s="119">
        <v>9</v>
      </c>
      <c r="D238" s="119">
        <v>42</v>
      </c>
      <c r="E238" s="120">
        <v>53</v>
      </c>
    </row>
    <row r="239" spans="1:5" x14ac:dyDescent="0.3">
      <c r="A239" s="46" t="s">
        <v>478</v>
      </c>
      <c r="B239" s="7" t="s">
        <v>475</v>
      </c>
      <c r="C239" s="119">
        <v>9</v>
      </c>
      <c r="D239" s="119">
        <v>8</v>
      </c>
      <c r="E239" s="120">
        <v>10</v>
      </c>
    </row>
    <row r="240" spans="1:5" x14ac:dyDescent="0.3">
      <c r="A240" s="46" t="s">
        <v>479</v>
      </c>
      <c r="B240" s="7" t="s">
        <v>475</v>
      </c>
      <c r="C240" s="119">
        <v>9</v>
      </c>
      <c r="D240" s="119" t="s">
        <v>447</v>
      </c>
      <c r="E240" s="120">
        <v>10</v>
      </c>
    </row>
    <row r="241" spans="1:5" x14ac:dyDescent="0.3">
      <c r="A241" s="46" t="s">
        <v>160</v>
      </c>
      <c r="B241" s="7" t="s">
        <v>480</v>
      </c>
      <c r="C241" s="119">
        <v>3</v>
      </c>
      <c r="D241" s="119" t="s">
        <v>481</v>
      </c>
      <c r="E241" s="120">
        <v>14</v>
      </c>
    </row>
    <row r="242" spans="1:5" x14ac:dyDescent="0.3">
      <c r="A242" s="46" t="s">
        <v>482</v>
      </c>
      <c r="B242" s="7" t="s">
        <v>480</v>
      </c>
      <c r="C242" s="119">
        <v>5</v>
      </c>
      <c r="D242" s="119">
        <v>53</v>
      </c>
      <c r="E242" s="120">
        <v>65</v>
      </c>
    </row>
    <row r="243" spans="1:5" x14ac:dyDescent="0.3">
      <c r="A243" s="46" t="s">
        <v>483</v>
      </c>
      <c r="B243" s="7" t="s">
        <v>480</v>
      </c>
      <c r="C243" s="119">
        <v>5</v>
      </c>
      <c r="D243" s="119">
        <v>17</v>
      </c>
      <c r="E243" s="120">
        <v>32</v>
      </c>
    </row>
    <row r="244" spans="1:5" x14ac:dyDescent="0.3">
      <c r="A244" s="46" t="s">
        <v>395</v>
      </c>
      <c r="B244" s="7" t="s">
        <v>480</v>
      </c>
      <c r="C244" s="119">
        <v>7</v>
      </c>
      <c r="D244" s="119">
        <v>29</v>
      </c>
      <c r="E244" s="120">
        <v>9</v>
      </c>
    </row>
    <row r="245" spans="1:5" x14ac:dyDescent="0.3">
      <c r="A245" s="46" t="s">
        <v>390</v>
      </c>
      <c r="B245" s="7" t="s">
        <v>480</v>
      </c>
      <c r="C245" s="119">
        <v>7</v>
      </c>
      <c r="D245" s="119">
        <v>101</v>
      </c>
      <c r="E245" s="120">
        <v>63</v>
      </c>
    </row>
    <row r="246" spans="1:5" x14ac:dyDescent="0.3">
      <c r="A246" s="46" t="s">
        <v>484</v>
      </c>
      <c r="B246" s="7" t="s">
        <v>480</v>
      </c>
      <c r="C246" s="119">
        <v>8</v>
      </c>
      <c r="D246" s="119">
        <v>41</v>
      </c>
      <c r="E246" s="120">
        <v>13</v>
      </c>
    </row>
    <row r="247" spans="1:5" x14ac:dyDescent="0.3">
      <c r="A247" s="46" t="s">
        <v>309</v>
      </c>
      <c r="B247" s="7" t="s">
        <v>480</v>
      </c>
      <c r="C247" s="119">
        <v>10</v>
      </c>
      <c r="D247" s="119">
        <v>11</v>
      </c>
      <c r="E247" s="120">
        <v>56</v>
      </c>
    </row>
    <row r="248" spans="1:5" x14ac:dyDescent="0.3">
      <c r="A248" s="46" t="s">
        <v>485</v>
      </c>
      <c r="B248" s="7" t="s">
        <v>480</v>
      </c>
      <c r="C248" s="119">
        <v>11</v>
      </c>
      <c r="D248" s="119">
        <v>10</v>
      </c>
      <c r="E248" s="120">
        <v>12</v>
      </c>
    </row>
    <row r="249" spans="1:5" x14ac:dyDescent="0.3">
      <c r="A249" s="46" t="s">
        <v>464</v>
      </c>
      <c r="B249" s="7" t="s">
        <v>480</v>
      </c>
      <c r="C249" s="119">
        <v>12</v>
      </c>
      <c r="D249" s="119">
        <v>11</v>
      </c>
      <c r="E249" s="120">
        <v>80</v>
      </c>
    </row>
    <row r="250" spans="1:5" x14ac:dyDescent="0.3">
      <c r="A250" s="46" t="s">
        <v>486</v>
      </c>
      <c r="B250" s="7" t="s">
        <v>487</v>
      </c>
      <c r="C250" s="119">
        <v>9</v>
      </c>
      <c r="D250" s="119">
        <v>64</v>
      </c>
      <c r="E250" s="120">
        <v>12</v>
      </c>
    </row>
    <row r="251" spans="1:5" x14ac:dyDescent="0.3">
      <c r="A251" s="46" t="s">
        <v>488</v>
      </c>
      <c r="B251" s="7" t="s">
        <v>489</v>
      </c>
      <c r="C251" s="119">
        <v>6</v>
      </c>
      <c r="D251" s="119">
        <v>10</v>
      </c>
      <c r="E251" s="120">
        <v>7</v>
      </c>
    </row>
    <row r="252" spans="1:5" x14ac:dyDescent="0.3">
      <c r="A252" s="46" t="s">
        <v>305</v>
      </c>
      <c r="B252" s="7" t="s">
        <v>489</v>
      </c>
      <c r="C252" s="119">
        <v>11</v>
      </c>
      <c r="D252" s="119">
        <v>10</v>
      </c>
      <c r="E252" s="120">
        <v>20</v>
      </c>
    </row>
    <row r="253" spans="1:5" x14ac:dyDescent="0.3">
      <c r="A253" s="46" t="s">
        <v>427</v>
      </c>
      <c r="B253" s="7" t="s">
        <v>489</v>
      </c>
      <c r="C253" s="119">
        <v>14</v>
      </c>
      <c r="D253" s="119">
        <v>83</v>
      </c>
      <c r="E253" s="120">
        <v>93</v>
      </c>
    </row>
    <row r="254" spans="1:5" x14ac:dyDescent="0.3">
      <c r="A254" s="46" t="s">
        <v>287</v>
      </c>
      <c r="B254" s="7" t="s">
        <v>490</v>
      </c>
      <c r="C254" s="119">
        <v>3</v>
      </c>
      <c r="D254" s="119">
        <v>12</v>
      </c>
      <c r="E254" s="120">
        <v>83</v>
      </c>
    </row>
    <row r="255" spans="1:5" x14ac:dyDescent="0.3">
      <c r="A255" s="46" t="s">
        <v>491</v>
      </c>
      <c r="B255" s="7" t="s">
        <v>490</v>
      </c>
      <c r="C255" s="119">
        <v>6</v>
      </c>
      <c r="D255" s="119">
        <v>12</v>
      </c>
      <c r="E255" s="120">
        <v>25</v>
      </c>
    </row>
    <row r="256" spans="1:5" x14ac:dyDescent="0.3">
      <c r="A256" s="46" t="s">
        <v>492</v>
      </c>
      <c r="B256" s="7" t="s">
        <v>493</v>
      </c>
      <c r="C256" s="119">
        <v>8</v>
      </c>
      <c r="D256" s="119">
        <v>21</v>
      </c>
      <c r="E256" s="120">
        <v>52</v>
      </c>
    </row>
    <row r="257" spans="1:5" x14ac:dyDescent="0.3">
      <c r="A257" s="46" t="s">
        <v>316</v>
      </c>
      <c r="B257" s="7" t="s">
        <v>494</v>
      </c>
      <c r="C257" s="119">
        <v>7</v>
      </c>
      <c r="D257" s="119">
        <v>18</v>
      </c>
      <c r="E257" s="120">
        <v>15</v>
      </c>
    </row>
    <row r="258" spans="1:5" x14ac:dyDescent="0.3">
      <c r="A258" s="46" t="s">
        <v>370</v>
      </c>
      <c r="B258" s="7" t="s">
        <v>494</v>
      </c>
      <c r="C258" s="119">
        <v>9</v>
      </c>
      <c r="D258" s="119">
        <v>6</v>
      </c>
      <c r="E258" s="120">
        <v>21</v>
      </c>
    </row>
    <row r="259" spans="1:5" x14ac:dyDescent="0.3">
      <c r="A259" s="46" t="s">
        <v>495</v>
      </c>
      <c r="B259" s="7" t="s">
        <v>496</v>
      </c>
      <c r="C259" s="119">
        <v>5</v>
      </c>
      <c r="D259" s="119">
        <v>1</v>
      </c>
      <c r="E259" s="120">
        <v>30</v>
      </c>
    </row>
    <row r="260" spans="1:5" x14ac:dyDescent="0.3">
      <c r="A260" s="46" t="s">
        <v>497</v>
      </c>
      <c r="B260" s="7" t="s">
        <v>496</v>
      </c>
      <c r="C260" s="119">
        <v>5</v>
      </c>
      <c r="D260" s="119">
        <v>1</v>
      </c>
      <c r="E260" s="120">
        <v>30</v>
      </c>
    </row>
    <row r="261" spans="1:5" x14ac:dyDescent="0.3">
      <c r="A261" s="46"/>
      <c r="B261" s="7" t="s">
        <v>496</v>
      </c>
      <c r="C261" s="119">
        <v>5</v>
      </c>
      <c r="D261" s="119" t="s">
        <v>498</v>
      </c>
      <c r="E261" s="120">
        <v>1</v>
      </c>
    </row>
    <row r="262" spans="1:5" x14ac:dyDescent="0.3">
      <c r="A262" s="46" t="s">
        <v>499</v>
      </c>
      <c r="B262" s="7" t="s">
        <v>496</v>
      </c>
      <c r="C262" s="119">
        <v>6</v>
      </c>
      <c r="D262" s="119">
        <v>18</v>
      </c>
      <c r="E262" s="120">
        <v>39</v>
      </c>
    </row>
    <row r="263" spans="1:5" x14ac:dyDescent="0.3">
      <c r="A263" s="46" t="s">
        <v>242</v>
      </c>
      <c r="B263" s="7" t="s">
        <v>496</v>
      </c>
      <c r="C263" s="119">
        <v>7</v>
      </c>
      <c r="D263" s="119">
        <v>4</v>
      </c>
      <c r="E263" s="120">
        <v>12</v>
      </c>
    </row>
    <row r="264" spans="1:5" x14ac:dyDescent="0.3">
      <c r="A264" s="46" t="s">
        <v>500</v>
      </c>
      <c r="B264" s="7" t="s">
        <v>496</v>
      </c>
      <c r="C264" s="119">
        <v>8</v>
      </c>
      <c r="D264" s="119">
        <v>18</v>
      </c>
      <c r="E264" s="120">
        <v>39</v>
      </c>
    </row>
    <row r="265" spans="1:5" x14ac:dyDescent="0.3">
      <c r="A265" s="46" t="s">
        <v>242</v>
      </c>
      <c r="B265" s="7" t="s">
        <v>496</v>
      </c>
      <c r="C265" s="119">
        <v>8</v>
      </c>
      <c r="D265" s="119">
        <v>32</v>
      </c>
      <c r="E265" s="120">
        <v>5</v>
      </c>
    </row>
    <row r="266" spans="1:5" x14ac:dyDescent="0.3">
      <c r="A266" s="46" t="s">
        <v>501</v>
      </c>
      <c r="B266" s="7" t="s">
        <v>496</v>
      </c>
      <c r="C266" s="119">
        <v>9</v>
      </c>
      <c r="D266" s="119">
        <v>2</v>
      </c>
      <c r="E266" s="120">
        <v>8</v>
      </c>
    </row>
    <row r="267" spans="1:5" x14ac:dyDescent="0.3">
      <c r="A267" s="46" t="s">
        <v>374</v>
      </c>
      <c r="B267" s="7" t="s">
        <v>496</v>
      </c>
      <c r="C267" s="119">
        <v>12</v>
      </c>
      <c r="D267" s="119">
        <v>5</v>
      </c>
      <c r="E267" s="120">
        <v>12</v>
      </c>
    </row>
    <row r="268" spans="1:5" x14ac:dyDescent="0.3">
      <c r="A268" s="46" t="s">
        <v>502</v>
      </c>
      <c r="B268" s="7" t="s">
        <v>503</v>
      </c>
      <c r="C268" s="119">
        <v>9</v>
      </c>
      <c r="D268" s="119">
        <v>53</v>
      </c>
      <c r="E268" s="120">
        <v>5</v>
      </c>
    </row>
    <row r="269" spans="1:5" x14ac:dyDescent="0.3">
      <c r="A269" s="46" t="s">
        <v>504</v>
      </c>
      <c r="B269" s="7" t="s">
        <v>505</v>
      </c>
      <c r="C269" s="119">
        <v>8</v>
      </c>
      <c r="D269" s="119">
        <v>23</v>
      </c>
      <c r="E269" s="120">
        <v>19</v>
      </c>
    </row>
    <row r="270" spans="1:5" x14ac:dyDescent="0.3">
      <c r="A270" s="46" t="s">
        <v>329</v>
      </c>
      <c r="B270" s="7" t="s">
        <v>505</v>
      </c>
      <c r="C270" s="119">
        <v>10</v>
      </c>
      <c r="D270" s="119">
        <v>73</v>
      </c>
      <c r="E270" s="120">
        <v>60</v>
      </c>
    </row>
    <row r="271" spans="1:5" x14ac:dyDescent="0.3">
      <c r="A271" s="46" t="s">
        <v>285</v>
      </c>
      <c r="B271" s="7" t="s">
        <v>506</v>
      </c>
      <c r="C271" s="119">
        <v>10</v>
      </c>
      <c r="D271" s="119">
        <v>96</v>
      </c>
      <c r="E271" s="120">
        <v>4</v>
      </c>
    </row>
    <row r="272" spans="1:5" x14ac:dyDescent="0.3">
      <c r="A272" s="46" t="s">
        <v>59</v>
      </c>
      <c r="B272" s="7" t="s">
        <v>507</v>
      </c>
      <c r="C272" s="119">
        <v>9</v>
      </c>
      <c r="D272" s="119">
        <v>52</v>
      </c>
      <c r="E272" s="120">
        <v>53</v>
      </c>
    </row>
    <row r="273" spans="1:5" x14ac:dyDescent="0.3">
      <c r="A273" s="46" t="s">
        <v>508</v>
      </c>
      <c r="B273" s="7" t="s">
        <v>509</v>
      </c>
      <c r="C273" s="119">
        <v>12</v>
      </c>
      <c r="D273" s="119">
        <v>53</v>
      </c>
      <c r="E273" s="120">
        <v>53</v>
      </c>
    </row>
    <row r="274" spans="1:5" x14ac:dyDescent="0.3">
      <c r="A274" s="46" t="s">
        <v>275</v>
      </c>
      <c r="B274" s="7" t="s">
        <v>510</v>
      </c>
      <c r="C274" s="119">
        <v>3</v>
      </c>
      <c r="D274" s="119">
        <v>96</v>
      </c>
      <c r="E274" s="120">
        <v>6</v>
      </c>
    </row>
    <row r="275" spans="1:5" x14ac:dyDescent="0.3">
      <c r="A275" s="46" t="s">
        <v>511</v>
      </c>
      <c r="B275" s="7" t="s">
        <v>510</v>
      </c>
      <c r="C275" s="119">
        <v>4</v>
      </c>
      <c r="D275" s="119">
        <v>3</v>
      </c>
      <c r="E275" s="120">
        <v>2</v>
      </c>
    </row>
    <row r="276" spans="1:5" x14ac:dyDescent="0.3">
      <c r="A276" s="46" t="s">
        <v>512</v>
      </c>
      <c r="B276" s="7" t="s">
        <v>510</v>
      </c>
      <c r="C276" s="119">
        <v>4</v>
      </c>
      <c r="D276" s="119">
        <v>35</v>
      </c>
      <c r="E276" s="120">
        <v>36</v>
      </c>
    </row>
    <row r="277" spans="1:5" x14ac:dyDescent="0.3">
      <c r="A277" s="46" t="s">
        <v>99</v>
      </c>
      <c r="B277" s="7" t="s">
        <v>510</v>
      </c>
      <c r="C277" s="119">
        <v>5</v>
      </c>
      <c r="D277" s="119">
        <v>90</v>
      </c>
      <c r="E277" s="120">
        <v>35</v>
      </c>
    </row>
    <row r="278" spans="1:5" x14ac:dyDescent="0.3">
      <c r="A278" s="46" t="s">
        <v>513</v>
      </c>
      <c r="B278" s="7" t="s">
        <v>510</v>
      </c>
      <c r="C278" s="119">
        <v>5</v>
      </c>
      <c r="D278" s="119">
        <v>83</v>
      </c>
      <c r="E278" s="120">
        <v>3</v>
      </c>
    </row>
    <row r="279" spans="1:5" x14ac:dyDescent="0.3">
      <c r="A279" s="46" t="s">
        <v>346</v>
      </c>
      <c r="B279" s="7" t="s">
        <v>510</v>
      </c>
      <c r="C279" s="119">
        <v>6</v>
      </c>
      <c r="D279" s="119">
        <v>68</v>
      </c>
      <c r="E279" s="120">
        <v>3</v>
      </c>
    </row>
    <row r="280" spans="1:5" x14ac:dyDescent="0.3">
      <c r="A280" s="46" t="s">
        <v>514</v>
      </c>
      <c r="B280" s="7" t="s">
        <v>510</v>
      </c>
      <c r="C280" s="119">
        <v>6</v>
      </c>
      <c r="D280" s="119">
        <v>23</v>
      </c>
      <c r="E280" s="120">
        <v>14</v>
      </c>
    </row>
    <row r="281" spans="1:5" x14ac:dyDescent="0.3">
      <c r="A281" s="47" t="s">
        <v>391</v>
      </c>
      <c r="B281" s="7" t="s">
        <v>510</v>
      </c>
      <c r="C281" s="119">
        <v>6</v>
      </c>
      <c r="D281" s="119">
        <v>4</v>
      </c>
      <c r="E281" s="120">
        <v>8</v>
      </c>
    </row>
    <row r="282" spans="1:5" x14ac:dyDescent="0.3">
      <c r="A282" s="46" t="s">
        <v>455</v>
      </c>
      <c r="B282" s="7" t="s">
        <v>510</v>
      </c>
      <c r="C282" s="119">
        <v>6</v>
      </c>
      <c r="D282" s="119">
        <v>2</v>
      </c>
      <c r="E282" s="120">
        <v>18</v>
      </c>
    </row>
    <row r="283" spans="1:5" x14ac:dyDescent="0.3">
      <c r="A283" s="46" t="s">
        <v>515</v>
      </c>
      <c r="B283" s="7" t="s">
        <v>510</v>
      </c>
      <c r="C283" s="119">
        <v>7</v>
      </c>
      <c r="D283" s="119">
        <v>68</v>
      </c>
      <c r="E283" s="120">
        <v>8</v>
      </c>
    </row>
    <row r="284" spans="1:5" x14ac:dyDescent="0.3">
      <c r="A284" s="46" t="s">
        <v>422</v>
      </c>
      <c r="B284" s="7" t="s">
        <v>510</v>
      </c>
      <c r="C284" s="119">
        <v>7</v>
      </c>
      <c r="D284" s="119">
        <v>8</v>
      </c>
      <c r="E284" s="120">
        <v>12</v>
      </c>
    </row>
    <row r="285" spans="1:5" x14ac:dyDescent="0.3">
      <c r="A285" s="46" t="s">
        <v>462</v>
      </c>
      <c r="B285" s="7" t="s">
        <v>510</v>
      </c>
      <c r="C285" s="119">
        <v>7</v>
      </c>
      <c r="D285" s="119">
        <v>72</v>
      </c>
      <c r="E285" s="120">
        <v>7</v>
      </c>
    </row>
    <row r="286" spans="1:5" x14ac:dyDescent="0.3">
      <c r="A286" s="46" t="s">
        <v>369</v>
      </c>
      <c r="B286" s="7" t="s">
        <v>510</v>
      </c>
      <c r="C286" s="119">
        <v>7</v>
      </c>
      <c r="D286" s="119">
        <v>72</v>
      </c>
      <c r="E286" s="120">
        <v>7</v>
      </c>
    </row>
    <row r="287" spans="1:5" x14ac:dyDescent="0.3">
      <c r="A287" s="46" t="s">
        <v>516</v>
      </c>
      <c r="B287" s="7" t="s">
        <v>510</v>
      </c>
      <c r="C287" s="119">
        <v>7</v>
      </c>
      <c r="D287" s="119">
        <v>9</v>
      </c>
      <c r="E287" s="120">
        <v>70</v>
      </c>
    </row>
    <row r="288" spans="1:5" x14ac:dyDescent="0.3">
      <c r="A288" s="46" t="s">
        <v>517</v>
      </c>
      <c r="B288" s="7" t="s">
        <v>510</v>
      </c>
      <c r="C288" s="119">
        <v>7</v>
      </c>
      <c r="D288" s="119">
        <v>2</v>
      </c>
      <c r="E288" s="120">
        <v>10</v>
      </c>
    </row>
    <row r="289" spans="1:5" x14ac:dyDescent="0.3">
      <c r="A289" s="46" t="s">
        <v>157</v>
      </c>
      <c r="B289" s="7" t="s">
        <v>510</v>
      </c>
      <c r="C289" s="119">
        <v>7</v>
      </c>
      <c r="D289" s="119">
        <v>1</v>
      </c>
      <c r="E289" s="120">
        <v>32</v>
      </c>
    </row>
    <row r="290" spans="1:5" x14ac:dyDescent="0.3">
      <c r="A290" s="46" t="s">
        <v>518</v>
      </c>
      <c r="B290" s="7" t="s">
        <v>510</v>
      </c>
      <c r="C290" s="119">
        <v>7</v>
      </c>
      <c r="D290" s="119">
        <v>17</v>
      </c>
      <c r="E290" s="120">
        <v>10</v>
      </c>
    </row>
    <row r="291" spans="1:5" x14ac:dyDescent="0.3">
      <c r="A291" s="46" t="s">
        <v>273</v>
      </c>
      <c r="B291" s="7" t="s">
        <v>510</v>
      </c>
      <c r="C291" s="119">
        <v>7</v>
      </c>
      <c r="D291" s="119">
        <v>485</v>
      </c>
      <c r="E291" s="120">
        <v>57</v>
      </c>
    </row>
    <row r="292" spans="1:5" x14ac:dyDescent="0.3">
      <c r="A292" s="46" t="s">
        <v>519</v>
      </c>
      <c r="B292" s="7" t="s">
        <v>510</v>
      </c>
      <c r="C292" s="119">
        <v>7</v>
      </c>
      <c r="D292" s="119">
        <v>1</v>
      </c>
      <c r="E292" s="120">
        <v>5</v>
      </c>
    </row>
    <row r="293" spans="1:5" x14ac:dyDescent="0.3">
      <c r="A293" s="46" t="s">
        <v>247</v>
      </c>
      <c r="B293" s="7" t="s">
        <v>510</v>
      </c>
      <c r="C293" s="119">
        <v>8</v>
      </c>
      <c r="D293" s="119">
        <v>12</v>
      </c>
      <c r="E293" s="120">
        <v>8</v>
      </c>
    </row>
    <row r="294" spans="1:5" x14ac:dyDescent="0.3">
      <c r="A294" s="46" t="s">
        <v>520</v>
      </c>
      <c r="B294" s="7" t="s">
        <v>510</v>
      </c>
      <c r="C294" s="119">
        <v>8</v>
      </c>
      <c r="D294" s="119">
        <v>9</v>
      </c>
      <c r="E294" s="120">
        <v>6</v>
      </c>
    </row>
    <row r="295" spans="1:5" x14ac:dyDescent="0.3">
      <c r="A295" s="46" t="s">
        <v>520</v>
      </c>
      <c r="B295" s="7" t="s">
        <v>510</v>
      </c>
      <c r="C295" s="119">
        <v>8</v>
      </c>
      <c r="D295" s="119">
        <v>43</v>
      </c>
      <c r="E295" s="120">
        <v>6</v>
      </c>
    </row>
    <row r="296" spans="1:5" x14ac:dyDescent="0.3">
      <c r="A296" s="46" t="s">
        <v>521</v>
      </c>
      <c r="B296" s="7" t="s">
        <v>510</v>
      </c>
      <c r="C296" s="119">
        <v>8</v>
      </c>
      <c r="D296" s="119">
        <v>39</v>
      </c>
      <c r="E296" s="120">
        <v>11</v>
      </c>
    </row>
    <row r="297" spans="1:5" x14ac:dyDescent="0.3">
      <c r="A297" s="46" t="s">
        <v>100</v>
      </c>
      <c r="B297" s="7" t="s">
        <v>510</v>
      </c>
      <c r="C297" s="119">
        <v>8</v>
      </c>
      <c r="D297" s="119">
        <v>32</v>
      </c>
      <c r="E297" s="120">
        <v>52</v>
      </c>
    </row>
    <row r="298" spans="1:5" x14ac:dyDescent="0.3">
      <c r="A298" s="46" t="s">
        <v>483</v>
      </c>
      <c r="B298" s="7" t="s">
        <v>510</v>
      </c>
      <c r="C298" s="119">
        <v>8</v>
      </c>
      <c r="D298" s="119">
        <v>4</v>
      </c>
      <c r="E298" s="120">
        <v>8</v>
      </c>
    </row>
    <row r="299" spans="1:5" x14ac:dyDescent="0.3">
      <c r="A299" s="46" t="s">
        <v>522</v>
      </c>
      <c r="B299" s="7" t="s">
        <v>510</v>
      </c>
      <c r="C299" s="119">
        <v>8</v>
      </c>
      <c r="D299" s="119">
        <v>9</v>
      </c>
      <c r="E299" s="120">
        <v>11</v>
      </c>
    </row>
    <row r="300" spans="1:5" x14ac:dyDescent="0.3">
      <c r="A300" s="46" t="s">
        <v>523</v>
      </c>
      <c r="B300" s="7" t="s">
        <v>510</v>
      </c>
      <c r="C300" s="119">
        <v>8</v>
      </c>
      <c r="D300" s="119" t="s">
        <v>524</v>
      </c>
      <c r="E300" s="120">
        <v>13</v>
      </c>
    </row>
    <row r="301" spans="1:5" x14ac:dyDescent="0.3">
      <c r="A301" s="46" t="s">
        <v>525</v>
      </c>
      <c r="B301" s="7" t="s">
        <v>510</v>
      </c>
      <c r="C301" s="119">
        <v>9</v>
      </c>
      <c r="D301" s="119">
        <v>28</v>
      </c>
      <c r="E301" s="120">
        <v>10</v>
      </c>
    </row>
    <row r="302" spans="1:5" x14ac:dyDescent="0.3">
      <c r="A302" s="46" t="s">
        <v>275</v>
      </c>
      <c r="B302" s="7" t="s">
        <v>510</v>
      </c>
      <c r="C302" s="119">
        <v>9</v>
      </c>
      <c r="D302" s="119">
        <v>17</v>
      </c>
      <c r="E302" s="120">
        <v>5</v>
      </c>
    </row>
    <row r="303" spans="1:5" x14ac:dyDescent="0.3">
      <c r="A303" s="46" t="s">
        <v>526</v>
      </c>
      <c r="B303" s="7" t="s">
        <v>510</v>
      </c>
      <c r="C303" s="119">
        <v>9</v>
      </c>
      <c r="D303" s="119">
        <v>53</v>
      </c>
      <c r="E303" s="120">
        <v>8</v>
      </c>
    </row>
    <row r="304" spans="1:5" x14ac:dyDescent="0.3">
      <c r="A304" s="46" t="s">
        <v>527</v>
      </c>
      <c r="B304" s="7" t="s">
        <v>510</v>
      </c>
      <c r="C304" s="119">
        <v>9</v>
      </c>
      <c r="D304" s="119">
        <v>26</v>
      </c>
      <c r="E304" s="120">
        <v>29</v>
      </c>
    </row>
    <row r="305" spans="1:5" x14ac:dyDescent="0.3">
      <c r="A305" s="46" t="s">
        <v>263</v>
      </c>
      <c r="B305" s="7" t="s">
        <v>510</v>
      </c>
      <c r="C305" s="119">
        <v>10</v>
      </c>
      <c r="D305" s="119">
        <v>10</v>
      </c>
      <c r="E305" s="120">
        <v>2</v>
      </c>
    </row>
    <row r="306" spans="1:5" x14ac:dyDescent="0.3">
      <c r="A306" s="46" t="s">
        <v>264</v>
      </c>
      <c r="B306" s="7" t="s">
        <v>510</v>
      </c>
      <c r="C306" s="119">
        <v>10</v>
      </c>
      <c r="D306" s="119">
        <v>5</v>
      </c>
      <c r="E306" s="120">
        <v>2</v>
      </c>
    </row>
    <row r="307" spans="1:5" x14ac:dyDescent="0.3">
      <c r="A307" s="46" t="s">
        <v>528</v>
      </c>
      <c r="B307" s="7" t="s">
        <v>510</v>
      </c>
      <c r="C307" s="119">
        <v>10</v>
      </c>
      <c r="D307" s="119">
        <v>5</v>
      </c>
      <c r="E307" s="120">
        <v>10</v>
      </c>
    </row>
    <row r="308" spans="1:5" x14ac:dyDescent="0.3">
      <c r="A308" s="46" t="s">
        <v>529</v>
      </c>
      <c r="B308" s="7" t="s">
        <v>510</v>
      </c>
      <c r="C308" s="119">
        <v>10</v>
      </c>
      <c r="D308" s="119">
        <v>4</v>
      </c>
      <c r="E308" s="120">
        <v>27</v>
      </c>
    </row>
    <row r="309" spans="1:5" x14ac:dyDescent="0.3">
      <c r="A309" s="46" t="s">
        <v>530</v>
      </c>
      <c r="B309" s="7" t="s">
        <v>510</v>
      </c>
      <c r="C309" s="119">
        <v>10</v>
      </c>
      <c r="D309" s="119">
        <v>5</v>
      </c>
      <c r="E309" s="120">
        <v>17</v>
      </c>
    </row>
    <row r="310" spans="1:5" x14ac:dyDescent="0.3">
      <c r="A310" s="46" t="s">
        <v>384</v>
      </c>
      <c r="B310" s="7" t="s">
        <v>510</v>
      </c>
      <c r="C310" s="119">
        <v>10</v>
      </c>
      <c r="D310" s="119">
        <v>9</v>
      </c>
      <c r="E310" s="120">
        <v>35</v>
      </c>
    </row>
    <row r="311" spans="1:5" x14ac:dyDescent="0.3">
      <c r="A311" s="47" t="s">
        <v>467</v>
      </c>
      <c r="B311" s="7" t="s">
        <v>510</v>
      </c>
      <c r="C311" s="119">
        <v>11</v>
      </c>
      <c r="D311" s="119">
        <v>24</v>
      </c>
      <c r="E311" s="120">
        <v>6</v>
      </c>
    </row>
    <row r="312" spans="1:5" x14ac:dyDescent="0.3">
      <c r="A312" s="46" t="s">
        <v>531</v>
      </c>
      <c r="B312" s="7" t="s">
        <v>510</v>
      </c>
      <c r="C312" s="119">
        <v>11</v>
      </c>
      <c r="D312" s="119">
        <v>21</v>
      </c>
      <c r="E312" s="120">
        <v>10</v>
      </c>
    </row>
    <row r="313" spans="1:5" x14ac:dyDescent="0.3">
      <c r="A313" s="46" t="s">
        <v>532</v>
      </c>
      <c r="B313" s="7" t="s">
        <v>510</v>
      </c>
      <c r="C313" s="119">
        <v>11</v>
      </c>
      <c r="D313" s="119">
        <v>3</v>
      </c>
      <c r="E313" s="120">
        <v>83</v>
      </c>
    </row>
    <row r="314" spans="1:5" x14ac:dyDescent="0.3">
      <c r="A314" s="46" t="s">
        <v>533</v>
      </c>
      <c r="B314" s="7" t="s">
        <v>510</v>
      </c>
      <c r="C314" s="119">
        <v>14</v>
      </c>
      <c r="D314" s="119">
        <v>43</v>
      </c>
      <c r="E314" s="120">
        <v>4</v>
      </c>
    </row>
    <row r="315" spans="1:5" x14ac:dyDescent="0.3">
      <c r="A315" s="46" t="s">
        <v>534</v>
      </c>
      <c r="B315" s="7" t="s">
        <v>510</v>
      </c>
      <c r="C315" s="119">
        <v>14</v>
      </c>
      <c r="D315" s="119">
        <v>2</v>
      </c>
      <c r="E315" s="120">
        <v>8</v>
      </c>
    </row>
    <row r="316" spans="1:5" x14ac:dyDescent="0.3">
      <c r="A316" s="46" t="s">
        <v>314</v>
      </c>
      <c r="B316" s="7" t="s">
        <v>510</v>
      </c>
      <c r="C316" s="119">
        <v>22</v>
      </c>
      <c r="D316" s="119">
        <v>20</v>
      </c>
      <c r="E316" s="120">
        <v>2</v>
      </c>
    </row>
    <row r="317" spans="1:5" x14ac:dyDescent="0.3">
      <c r="A317" s="46" t="s">
        <v>100</v>
      </c>
      <c r="B317" s="7" t="s">
        <v>510</v>
      </c>
      <c r="C317" s="119">
        <v>24</v>
      </c>
      <c r="D317" s="119" t="s">
        <v>535</v>
      </c>
      <c r="E317" s="120">
        <v>25</v>
      </c>
    </row>
    <row r="318" spans="1:5" x14ac:dyDescent="0.3">
      <c r="A318" s="46" t="s">
        <v>313</v>
      </c>
      <c r="B318" s="7" t="s">
        <v>510</v>
      </c>
      <c r="C318" s="119">
        <v>27</v>
      </c>
      <c r="D318" s="119">
        <v>7</v>
      </c>
      <c r="E318" s="120">
        <v>5</v>
      </c>
    </row>
    <row r="319" spans="1:5" x14ac:dyDescent="0.3">
      <c r="A319" s="46" t="s">
        <v>525</v>
      </c>
      <c r="B319" s="7" t="s">
        <v>536</v>
      </c>
      <c r="C319" s="119">
        <v>4</v>
      </c>
      <c r="D319" s="119">
        <v>12</v>
      </c>
      <c r="E319" s="120">
        <v>5</v>
      </c>
    </row>
    <row r="320" spans="1:5" x14ac:dyDescent="0.3">
      <c r="A320" s="47" t="s">
        <v>1607</v>
      </c>
      <c r="B320" s="7" t="s">
        <v>536</v>
      </c>
      <c r="C320" s="119">
        <v>5</v>
      </c>
      <c r="D320" s="119">
        <v>4</v>
      </c>
      <c r="E320" s="120">
        <v>28</v>
      </c>
    </row>
    <row r="321" spans="1:5" x14ac:dyDescent="0.3">
      <c r="A321" s="46" t="s">
        <v>537</v>
      </c>
      <c r="B321" s="7" t="s">
        <v>536</v>
      </c>
      <c r="C321" s="119">
        <v>6</v>
      </c>
      <c r="D321" s="119">
        <v>8</v>
      </c>
      <c r="E321" s="120">
        <v>5</v>
      </c>
    </row>
    <row r="322" spans="1:5" x14ac:dyDescent="0.3">
      <c r="A322" s="46" t="s">
        <v>538</v>
      </c>
      <c r="B322" s="7" t="s">
        <v>536</v>
      </c>
      <c r="C322" s="119">
        <v>7</v>
      </c>
      <c r="D322" s="119">
        <v>12</v>
      </c>
      <c r="E322" s="120">
        <v>5</v>
      </c>
    </row>
    <row r="323" spans="1:5" x14ac:dyDescent="0.3">
      <c r="A323" s="46" t="s">
        <v>539</v>
      </c>
      <c r="B323" s="7" t="s">
        <v>536</v>
      </c>
      <c r="C323" s="119">
        <v>8</v>
      </c>
      <c r="D323" s="119">
        <v>12</v>
      </c>
      <c r="E323" s="120">
        <v>5</v>
      </c>
    </row>
    <row r="324" spans="1:5" x14ac:dyDescent="0.3">
      <c r="A324" s="46" t="s">
        <v>376</v>
      </c>
      <c r="B324" s="7" t="s">
        <v>536</v>
      </c>
      <c r="C324" s="119">
        <v>9</v>
      </c>
      <c r="D324" s="119">
        <v>75</v>
      </c>
      <c r="E324" s="120">
        <v>8</v>
      </c>
    </row>
    <row r="325" spans="1:5" x14ac:dyDescent="0.3">
      <c r="A325" s="46" t="s">
        <v>275</v>
      </c>
      <c r="B325" s="7" t="s">
        <v>540</v>
      </c>
      <c r="C325" s="119">
        <v>5</v>
      </c>
      <c r="D325" s="119">
        <v>52</v>
      </c>
      <c r="E325" s="120">
        <v>48</v>
      </c>
    </row>
    <row r="326" spans="1:5" x14ac:dyDescent="0.3">
      <c r="A326" s="46" t="s">
        <v>541</v>
      </c>
      <c r="B326" s="7" t="s">
        <v>542</v>
      </c>
      <c r="C326" s="119">
        <v>7</v>
      </c>
      <c r="D326" s="119">
        <v>23</v>
      </c>
      <c r="E326" s="120">
        <v>17</v>
      </c>
    </row>
    <row r="327" spans="1:5" x14ac:dyDescent="0.3">
      <c r="A327" s="46" t="s">
        <v>543</v>
      </c>
      <c r="B327" s="7" t="s">
        <v>542</v>
      </c>
      <c r="C327" s="119">
        <v>8</v>
      </c>
      <c r="D327" s="119">
        <v>53</v>
      </c>
      <c r="E327" s="120">
        <v>5</v>
      </c>
    </row>
    <row r="328" spans="1:5" x14ac:dyDescent="0.3">
      <c r="A328" s="46" t="s">
        <v>544</v>
      </c>
      <c r="B328" s="7" t="s">
        <v>542</v>
      </c>
      <c r="C328" s="119">
        <v>8</v>
      </c>
      <c r="D328" s="119">
        <v>35</v>
      </c>
      <c r="E328" s="120">
        <v>63</v>
      </c>
    </row>
    <row r="329" spans="1:5" x14ac:dyDescent="0.3">
      <c r="A329" s="46" t="s">
        <v>259</v>
      </c>
      <c r="B329" s="7" t="s">
        <v>545</v>
      </c>
      <c r="C329" s="119">
        <v>6</v>
      </c>
      <c r="D329" s="119">
        <v>26</v>
      </c>
      <c r="E329" s="120">
        <v>8</v>
      </c>
    </row>
    <row r="330" spans="1:5" x14ac:dyDescent="0.3">
      <c r="A330" s="46" t="s">
        <v>546</v>
      </c>
      <c r="B330" s="7" t="s">
        <v>545</v>
      </c>
      <c r="C330" s="119">
        <v>7</v>
      </c>
      <c r="D330" s="119">
        <v>35</v>
      </c>
      <c r="E330" s="120">
        <v>35</v>
      </c>
    </row>
    <row r="331" spans="1:5" x14ac:dyDescent="0.3">
      <c r="A331" s="46" t="s">
        <v>547</v>
      </c>
      <c r="B331" s="7" t="s">
        <v>545</v>
      </c>
      <c r="C331" s="119">
        <v>8</v>
      </c>
      <c r="D331" s="119">
        <v>14</v>
      </c>
      <c r="E331" s="120">
        <v>89</v>
      </c>
    </row>
    <row r="332" spans="1:5" x14ac:dyDescent="0.3">
      <c r="A332" s="46" t="s">
        <v>548</v>
      </c>
      <c r="B332" s="7" t="s">
        <v>549</v>
      </c>
      <c r="C332" s="119">
        <v>3</v>
      </c>
      <c r="D332" s="119">
        <v>40</v>
      </c>
      <c r="E332" s="120">
        <v>1</v>
      </c>
    </row>
    <row r="333" spans="1:5" x14ac:dyDescent="0.3">
      <c r="A333" s="46" t="s">
        <v>157</v>
      </c>
      <c r="B333" s="7" t="s">
        <v>549</v>
      </c>
      <c r="C333" s="119">
        <v>4</v>
      </c>
      <c r="D333" s="119">
        <v>19</v>
      </c>
      <c r="E333" s="120">
        <v>3</v>
      </c>
    </row>
    <row r="334" spans="1:5" x14ac:dyDescent="0.3">
      <c r="A334" s="46" t="s">
        <v>527</v>
      </c>
      <c r="B334" s="7" t="s">
        <v>549</v>
      </c>
      <c r="C334" s="119">
        <v>6</v>
      </c>
      <c r="D334" s="119">
        <v>2</v>
      </c>
      <c r="E334" s="120">
        <v>8</v>
      </c>
    </row>
    <row r="335" spans="1:5" x14ac:dyDescent="0.3">
      <c r="A335" s="46" t="s">
        <v>9</v>
      </c>
      <c r="B335" s="7" t="s">
        <v>549</v>
      </c>
      <c r="C335" s="119">
        <v>7</v>
      </c>
      <c r="D335" s="119">
        <v>18</v>
      </c>
      <c r="E335" s="120">
        <v>4</v>
      </c>
    </row>
    <row r="336" spans="1:5" x14ac:dyDescent="0.3">
      <c r="A336" s="46" t="s">
        <v>550</v>
      </c>
      <c r="B336" s="7" t="s">
        <v>549</v>
      </c>
      <c r="C336" s="119">
        <v>7</v>
      </c>
      <c r="D336" s="119">
        <v>21</v>
      </c>
      <c r="E336" s="120">
        <v>24</v>
      </c>
    </row>
    <row r="337" spans="1:5" x14ac:dyDescent="0.3">
      <c r="A337" s="46" t="s">
        <v>551</v>
      </c>
      <c r="B337" s="7" t="s">
        <v>549</v>
      </c>
      <c r="C337" s="119">
        <v>7</v>
      </c>
      <c r="D337" s="119">
        <v>6</v>
      </c>
      <c r="E337" s="120">
        <v>36</v>
      </c>
    </row>
    <row r="338" spans="1:5" x14ac:dyDescent="0.3">
      <c r="A338" s="46" t="s">
        <v>529</v>
      </c>
      <c r="B338" s="7" t="s">
        <v>549</v>
      </c>
      <c r="C338" s="119">
        <v>8</v>
      </c>
      <c r="D338" s="119">
        <v>5</v>
      </c>
      <c r="E338" s="120">
        <v>9</v>
      </c>
    </row>
    <row r="339" spans="1:5" x14ac:dyDescent="0.3">
      <c r="A339" s="46" t="s">
        <v>275</v>
      </c>
      <c r="B339" s="7" t="s">
        <v>549</v>
      </c>
      <c r="C339" s="119">
        <v>8</v>
      </c>
      <c r="D339" s="119">
        <v>11</v>
      </c>
      <c r="E339" s="120">
        <v>63</v>
      </c>
    </row>
    <row r="340" spans="1:5" x14ac:dyDescent="0.3">
      <c r="A340" s="46" t="s">
        <v>517</v>
      </c>
      <c r="B340" s="7" t="s">
        <v>549</v>
      </c>
      <c r="C340" s="119">
        <v>9</v>
      </c>
      <c r="D340" s="119">
        <v>3</v>
      </c>
      <c r="E340" s="120">
        <v>7</v>
      </c>
    </row>
    <row r="341" spans="1:5" x14ac:dyDescent="0.3">
      <c r="A341" s="46" t="s">
        <v>552</v>
      </c>
      <c r="B341" s="7" t="s">
        <v>549</v>
      </c>
      <c r="C341" s="119">
        <v>9</v>
      </c>
      <c r="D341" s="119">
        <v>7</v>
      </c>
      <c r="E341" s="120">
        <v>1</v>
      </c>
    </row>
    <row r="342" spans="1:5" x14ac:dyDescent="0.3">
      <c r="A342" s="46" t="s">
        <v>295</v>
      </c>
      <c r="B342" s="7" t="s">
        <v>549</v>
      </c>
      <c r="C342" s="119">
        <v>10</v>
      </c>
      <c r="D342" s="119">
        <v>6</v>
      </c>
      <c r="E342" s="120">
        <v>82</v>
      </c>
    </row>
    <row r="343" spans="1:5" x14ac:dyDescent="0.3">
      <c r="A343" s="46" t="s">
        <v>517</v>
      </c>
      <c r="B343" s="7" t="s">
        <v>549</v>
      </c>
      <c r="C343" s="119">
        <v>10</v>
      </c>
      <c r="D343" s="119">
        <v>10</v>
      </c>
      <c r="E343" s="120">
        <v>85</v>
      </c>
    </row>
    <row r="344" spans="1:5" x14ac:dyDescent="0.3">
      <c r="A344" s="46" t="s">
        <v>553</v>
      </c>
      <c r="B344" s="7" t="s">
        <v>549</v>
      </c>
      <c r="C344" s="119">
        <v>11</v>
      </c>
      <c r="D344" s="119">
        <v>6</v>
      </c>
      <c r="E344" s="120">
        <v>18</v>
      </c>
    </row>
    <row r="345" spans="1:5" x14ac:dyDescent="0.3">
      <c r="A345" s="46" t="s">
        <v>508</v>
      </c>
      <c r="B345" s="7" t="s">
        <v>549</v>
      </c>
      <c r="C345" s="119">
        <v>12</v>
      </c>
      <c r="D345" s="119">
        <v>49</v>
      </c>
      <c r="E345" s="120">
        <v>20</v>
      </c>
    </row>
    <row r="346" spans="1:5" x14ac:dyDescent="0.3">
      <c r="A346" s="46" t="s">
        <v>259</v>
      </c>
      <c r="B346" s="7" t="s">
        <v>549</v>
      </c>
      <c r="C346" s="119">
        <v>24</v>
      </c>
      <c r="D346" s="119">
        <v>30</v>
      </c>
      <c r="E346" s="120">
        <v>9</v>
      </c>
    </row>
    <row r="347" spans="1:5" x14ac:dyDescent="0.3">
      <c r="A347" s="46" t="s">
        <v>409</v>
      </c>
      <c r="B347" s="7" t="s">
        <v>554</v>
      </c>
      <c r="C347" s="119">
        <v>9</v>
      </c>
      <c r="D347" s="119">
        <v>3</v>
      </c>
      <c r="E347" s="120">
        <v>21</v>
      </c>
    </row>
    <row r="348" spans="1:5" x14ac:dyDescent="0.3">
      <c r="A348" s="46" t="s">
        <v>555</v>
      </c>
      <c r="B348" s="7" t="s">
        <v>556</v>
      </c>
      <c r="C348" s="119">
        <v>4</v>
      </c>
      <c r="D348" s="119">
        <v>9</v>
      </c>
      <c r="E348" s="120">
        <v>11</v>
      </c>
    </row>
    <row r="349" spans="1:5" x14ac:dyDescent="0.3">
      <c r="A349" s="46" t="s">
        <v>557</v>
      </c>
      <c r="B349" s="7" t="s">
        <v>556</v>
      </c>
      <c r="C349" s="119">
        <v>5</v>
      </c>
      <c r="D349" s="119">
        <v>27</v>
      </c>
      <c r="E349" s="120">
        <v>17</v>
      </c>
    </row>
    <row r="350" spans="1:5" x14ac:dyDescent="0.3">
      <c r="A350" s="46" t="s">
        <v>465</v>
      </c>
      <c r="B350" s="7" t="s">
        <v>556</v>
      </c>
      <c r="C350" s="119">
        <v>5</v>
      </c>
      <c r="D350" s="119">
        <v>7</v>
      </c>
      <c r="E350" s="120">
        <v>10</v>
      </c>
    </row>
    <row r="351" spans="1:5" x14ac:dyDescent="0.3">
      <c r="A351" s="46" t="s">
        <v>558</v>
      </c>
      <c r="B351" s="7" t="s">
        <v>556</v>
      </c>
      <c r="C351" s="119">
        <v>7</v>
      </c>
      <c r="D351" s="119">
        <v>9</v>
      </c>
      <c r="E351" s="120">
        <v>11</v>
      </c>
    </row>
    <row r="352" spans="1:5" x14ac:dyDescent="0.3">
      <c r="A352" s="46" t="s">
        <v>332</v>
      </c>
      <c r="B352" s="7" t="s">
        <v>556</v>
      </c>
      <c r="C352" s="119">
        <v>7</v>
      </c>
      <c r="D352" s="119">
        <v>37</v>
      </c>
      <c r="E352" s="120">
        <v>4</v>
      </c>
    </row>
    <row r="353" spans="1:5" x14ac:dyDescent="0.3">
      <c r="A353" s="46" t="s">
        <v>559</v>
      </c>
      <c r="B353" s="7" t="s">
        <v>556</v>
      </c>
      <c r="C353" s="119">
        <v>8</v>
      </c>
      <c r="D353" s="119">
        <v>12</v>
      </c>
      <c r="E353" s="120">
        <v>12</v>
      </c>
    </row>
    <row r="354" spans="1:5" x14ac:dyDescent="0.3">
      <c r="A354" s="46" t="s">
        <v>274</v>
      </c>
      <c r="B354" s="7" t="s">
        <v>556</v>
      </c>
      <c r="C354" s="119">
        <v>10</v>
      </c>
      <c r="D354" s="119">
        <v>2</v>
      </c>
      <c r="E354" s="120">
        <v>39</v>
      </c>
    </row>
    <row r="355" spans="1:5" x14ac:dyDescent="0.3">
      <c r="A355" s="46" t="s">
        <v>1063</v>
      </c>
      <c r="B355" s="7" t="s">
        <v>560</v>
      </c>
      <c r="C355" s="119">
        <v>5</v>
      </c>
      <c r="D355" s="119">
        <v>85</v>
      </c>
      <c r="E355" s="120">
        <v>89</v>
      </c>
    </row>
    <row r="356" spans="1:5" x14ac:dyDescent="0.3">
      <c r="A356" s="46" t="s">
        <v>1608</v>
      </c>
      <c r="B356" s="7" t="s">
        <v>560</v>
      </c>
      <c r="C356" s="119">
        <v>6</v>
      </c>
      <c r="D356" s="119">
        <v>47</v>
      </c>
      <c r="E356" s="120">
        <v>75</v>
      </c>
    </row>
    <row r="357" spans="1:5" x14ac:dyDescent="0.3">
      <c r="A357" s="46" t="s">
        <v>5</v>
      </c>
      <c r="B357" s="7" t="s">
        <v>560</v>
      </c>
      <c r="C357" s="119">
        <v>7</v>
      </c>
      <c r="D357" s="119">
        <v>75</v>
      </c>
      <c r="E357" s="120">
        <v>57</v>
      </c>
    </row>
    <row r="358" spans="1:5" x14ac:dyDescent="0.3">
      <c r="A358" s="46" t="s">
        <v>346</v>
      </c>
      <c r="B358" s="7" t="s">
        <v>560</v>
      </c>
      <c r="C358" s="119">
        <v>7</v>
      </c>
      <c r="D358" s="119">
        <v>6</v>
      </c>
      <c r="E358" s="120">
        <v>84</v>
      </c>
    </row>
    <row r="359" spans="1:5" x14ac:dyDescent="0.3">
      <c r="A359" s="46" t="s">
        <v>561</v>
      </c>
      <c r="B359" s="7" t="s">
        <v>560</v>
      </c>
      <c r="C359" s="119">
        <v>9</v>
      </c>
      <c r="D359" s="119">
        <v>85</v>
      </c>
      <c r="E359" s="120">
        <v>68</v>
      </c>
    </row>
    <row r="360" spans="1:5" x14ac:dyDescent="0.3">
      <c r="A360" s="46" t="s">
        <v>562</v>
      </c>
      <c r="B360" s="7" t="s">
        <v>560</v>
      </c>
      <c r="C360" s="119">
        <v>11</v>
      </c>
      <c r="D360" s="119">
        <v>7</v>
      </c>
      <c r="E360" s="120">
        <v>67</v>
      </c>
    </row>
    <row r="361" spans="1:5" x14ac:dyDescent="0.3">
      <c r="A361" s="46" t="s">
        <v>563</v>
      </c>
      <c r="B361" s="7" t="s">
        <v>560</v>
      </c>
      <c r="C361" s="119">
        <v>29</v>
      </c>
      <c r="D361" s="119">
        <v>4</v>
      </c>
      <c r="E361" s="120">
        <v>86</v>
      </c>
    </row>
    <row r="362" spans="1:5" x14ac:dyDescent="0.3">
      <c r="A362" s="46" t="s">
        <v>420</v>
      </c>
      <c r="B362" s="7" t="s">
        <v>564</v>
      </c>
      <c r="C362" s="119">
        <v>5</v>
      </c>
      <c r="D362" s="119">
        <v>20</v>
      </c>
      <c r="E362" s="120">
        <v>7</v>
      </c>
    </row>
    <row r="363" spans="1:5" x14ac:dyDescent="0.3">
      <c r="A363" s="46" t="s">
        <v>565</v>
      </c>
      <c r="B363" s="7" t="s">
        <v>564</v>
      </c>
      <c r="C363" s="119">
        <v>9</v>
      </c>
      <c r="D363" s="119">
        <v>10</v>
      </c>
      <c r="E363" s="120">
        <v>8</v>
      </c>
    </row>
    <row r="364" spans="1:5" x14ac:dyDescent="0.3">
      <c r="A364" s="46" t="s">
        <v>566</v>
      </c>
      <c r="B364" s="7" t="s">
        <v>567</v>
      </c>
      <c r="C364" s="119">
        <v>4</v>
      </c>
      <c r="D364" s="119">
        <v>64</v>
      </c>
      <c r="E364" s="120">
        <v>95</v>
      </c>
    </row>
    <row r="365" spans="1:5" x14ac:dyDescent="0.3">
      <c r="A365" s="46" t="s">
        <v>568</v>
      </c>
      <c r="B365" s="7" t="s">
        <v>567</v>
      </c>
      <c r="C365" s="119">
        <v>7</v>
      </c>
      <c r="D365" s="119">
        <v>73</v>
      </c>
      <c r="E365" s="120">
        <v>46</v>
      </c>
    </row>
    <row r="366" spans="1:5" x14ac:dyDescent="0.3">
      <c r="A366" s="46" t="s">
        <v>569</v>
      </c>
      <c r="B366" s="7" t="s">
        <v>570</v>
      </c>
      <c r="C366" s="119">
        <v>5</v>
      </c>
      <c r="D366" s="119">
        <v>48</v>
      </c>
      <c r="E366" s="120">
        <v>57</v>
      </c>
    </row>
    <row r="367" spans="1:5" x14ac:dyDescent="0.3">
      <c r="A367" s="46" t="s">
        <v>571</v>
      </c>
      <c r="B367" s="7" t="s">
        <v>570</v>
      </c>
      <c r="C367" s="119">
        <v>5</v>
      </c>
      <c r="D367" s="119">
        <v>152</v>
      </c>
      <c r="E367" s="120">
        <v>36</v>
      </c>
    </row>
    <row r="368" spans="1:5" x14ac:dyDescent="0.3">
      <c r="A368" s="46" t="s">
        <v>572</v>
      </c>
      <c r="B368" s="7" t="s">
        <v>573</v>
      </c>
      <c r="C368" s="119">
        <v>7</v>
      </c>
      <c r="D368" s="119">
        <v>58</v>
      </c>
      <c r="E368" s="120">
        <v>25</v>
      </c>
    </row>
    <row r="369" spans="1:5" x14ac:dyDescent="0.3">
      <c r="A369" s="46" t="s">
        <v>574</v>
      </c>
      <c r="B369" s="7" t="s">
        <v>575</v>
      </c>
      <c r="C369" s="119">
        <v>9</v>
      </c>
      <c r="D369" s="119">
        <v>1</v>
      </c>
      <c r="E369" s="120">
        <v>7</v>
      </c>
    </row>
    <row r="370" spans="1:5" x14ac:dyDescent="0.3">
      <c r="A370" s="46" t="s">
        <v>576</v>
      </c>
      <c r="B370" s="7" t="s">
        <v>577</v>
      </c>
      <c r="C370" s="119">
        <v>5</v>
      </c>
      <c r="D370" s="119">
        <v>3</v>
      </c>
      <c r="E370" s="120">
        <v>83</v>
      </c>
    </row>
    <row r="371" spans="1:5" x14ac:dyDescent="0.3">
      <c r="A371" s="46" t="s">
        <v>242</v>
      </c>
      <c r="B371" s="7" t="s">
        <v>577</v>
      </c>
      <c r="C371" s="119">
        <v>10</v>
      </c>
      <c r="D371" s="119">
        <v>52</v>
      </c>
      <c r="E371" s="120">
        <v>36</v>
      </c>
    </row>
    <row r="372" spans="1:5" x14ac:dyDescent="0.3">
      <c r="A372" s="46" t="s">
        <v>578</v>
      </c>
      <c r="B372" s="7" t="s">
        <v>577</v>
      </c>
      <c r="C372" s="119">
        <v>10</v>
      </c>
      <c r="D372" s="119">
        <v>9</v>
      </c>
      <c r="E372" s="120">
        <v>25</v>
      </c>
    </row>
    <row r="373" spans="1:5" x14ac:dyDescent="0.3">
      <c r="A373" s="46" t="s">
        <v>409</v>
      </c>
      <c r="B373" s="7" t="s">
        <v>579</v>
      </c>
      <c r="C373" s="119">
        <v>4</v>
      </c>
      <c r="D373" s="119">
        <v>1</v>
      </c>
      <c r="E373" s="120">
        <v>68</v>
      </c>
    </row>
    <row r="374" spans="1:5" x14ac:dyDescent="0.3">
      <c r="A374" s="46" t="s">
        <v>580</v>
      </c>
      <c r="B374" s="7" t="s">
        <v>581</v>
      </c>
      <c r="C374" s="119">
        <v>8</v>
      </c>
      <c r="D374" s="119">
        <v>13</v>
      </c>
      <c r="E374" s="120">
        <v>15</v>
      </c>
    </row>
    <row r="375" spans="1:5" x14ac:dyDescent="0.3">
      <c r="A375" s="46" t="s">
        <v>275</v>
      </c>
      <c r="B375" s="7" t="s">
        <v>581</v>
      </c>
      <c r="C375" s="119">
        <v>8</v>
      </c>
      <c r="D375" s="119">
        <v>18</v>
      </c>
      <c r="E375" s="120">
        <v>3</v>
      </c>
    </row>
    <row r="376" spans="1:5" x14ac:dyDescent="0.3">
      <c r="A376" s="46" t="s">
        <v>582</v>
      </c>
      <c r="B376" s="7" t="s">
        <v>581</v>
      </c>
      <c r="C376" s="119">
        <v>9</v>
      </c>
      <c r="D376" s="119">
        <v>16</v>
      </c>
      <c r="E376" s="120">
        <v>9</v>
      </c>
    </row>
    <row r="377" spans="1:5" x14ac:dyDescent="0.3">
      <c r="A377" s="46" t="s">
        <v>253</v>
      </c>
      <c r="B377" s="7" t="s">
        <v>583</v>
      </c>
      <c r="C377" s="119">
        <v>9</v>
      </c>
      <c r="D377" s="119">
        <v>3</v>
      </c>
      <c r="E377" s="120">
        <v>39</v>
      </c>
    </row>
    <row r="378" spans="1:5" x14ac:dyDescent="0.3">
      <c r="A378" s="46" t="s">
        <v>436</v>
      </c>
      <c r="B378" s="7" t="s">
        <v>583</v>
      </c>
      <c r="C378" s="119">
        <v>11</v>
      </c>
      <c r="D378" s="119">
        <v>3</v>
      </c>
      <c r="E378" s="120">
        <v>93</v>
      </c>
    </row>
    <row r="379" spans="1:5" x14ac:dyDescent="0.3">
      <c r="A379" s="46" t="s">
        <v>473</v>
      </c>
      <c r="B379" s="7" t="s">
        <v>584</v>
      </c>
      <c r="C379" s="119">
        <v>6</v>
      </c>
      <c r="D379" s="119">
        <v>536</v>
      </c>
      <c r="E379" s="120">
        <v>6</v>
      </c>
    </row>
    <row r="380" spans="1:5" x14ac:dyDescent="0.3">
      <c r="A380" s="46" t="s">
        <v>370</v>
      </c>
      <c r="B380" s="7" t="s">
        <v>584</v>
      </c>
      <c r="C380" s="119">
        <v>10</v>
      </c>
      <c r="D380" s="119">
        <v>52</v>
      </c>
      <c r="E380" s="120">
        <v>4</v>
      </c>
    </row>
    <row r="381" spans="1:5" x14ac:dyDescent="0.3">
      <c r="A381" s="46" t="s">
        <v>295</v>
      </c>
      <c r="B381" s="7" t="s">
        <v>585</v>
      </c>
      <c r="C381" s="119">
        <v>5</v>
      </c>
      <c r="D381" s="119">
        <v>32</v>
      </c>
      <c r="E381" s="120">
        <v>7</v>
      </c>
    </row>
    <row r="382" spans="1:5" x14ac:dyDescent="0.3">
      <c r="A382" s="46" t="s">
        <v>275</v>
      </c>
      <c r="B382" s="7" t="s">
        <v>585</v>
      </c>
      <c r="C382" s="119">
        <v>5</v>
      </c>
      <c r="D382" s="119">
        <v>5</v>
      </c>
      <c r="E382" s="120">
        <v>56</v>
      </c>
    </row>
    <row r="383" spans="1:5" x14ac:dyDescent="0.3">
      <c r="A383" s="46" t="s">
        <v>586</v>
      </c>
      <c r="B383" s="7" t="s">
        <v>585</v>
      </c>
      <c r="C383" s="119">
        <v>5</v>
      </c>
      <c r="D383" s="119">
        <v>5</v>
      </c>
      <c r="E383" s="120">
        <v>56</v>
      </c>
    </row>
    <row r="384" spans="1:5" x14ac:dyDescent="0.3">
      <c r="A384" s="46" t="s">
        <v>587</v>
      </c>
      <c r="B384" s="7" t="s">
        <v>585</v>
      </c>
      <c r="C384" s="119">
        <v>5</v>
      </c>
      <c r="D384" s="119">
        <v>83</v>
      </c>
      <c r="E384" s="120">
        <v>53</v>
      </c>
    </row>
    <row r="385" spans="1:5" x14ac:dyDescent="0.3">
      <c r="A385" s="46" t="s">
        <v>279</v>
      </c>
      <c r="B385" s="7" t="s">
        <v>585</v>
      </c>
      <c r="C385" s="119">
        <v>7</v>
      </c>
      <c r="D385" s="119">
        <v>8</v>
      </c>
      <c r="E385" s="120">
        <v>36</v>
      </c>
    </row>
    <row r="386" spans="1:5" x14ac:dyDescent="0.3">
      <c r="A386" s="46" t="s">
        <v>588</v>
      </c>
      <c r="B386" s="7" t="s">
        <v>585</v>
      </c>
      <c r="C386" s="119">
        <v>9</v>
      </c>
      <c r="D386" s="119">
        <v>25</v>
      </c>
      <c r="E386" s="120">
        <v>51</v>
      </c>
    </row>
    <row r="387" spans="1:5" x14ac:dyDescent="0.3">
      <c r="A387" s="47" t="s">
        <v>403</v>
      </c>
      <c r="B387" s="7" t="s">
        <v>585</v>
      </c>
      <c r="C387" s="119">
        <v>12</v>
      </c>
      <c r="D387" s="119">
        <v>45</v>
      </c>
      <c r="E387" s="120">
        <v>93</v>
      </c>
    </row>
    <row r="388" spans="1:5" x14ac:dyDescent="0.3">
      <c r="A388" s="46" t="s">
        <v>589</v>
      </c>
      <c r="B388" s="7" t="s">
        <v>590</v>
      </c>
      <c r="C388" s="119">
        <v>7</v>
      </c>
      <c r="D388" s="119">
        <v>45</v>
      </c>
      <c r="E388" s="120">
        <v>5</v>
      </c>
    </row>
    <row r="389" spans="1:5" x14ac:dyDescent="0.3">
      <c r="A389" s="46" t="s">
        <v>408</v>
      </c>
      <c r="B389" s="7" t="s">
        <v>591</v>
      </c>
      <c r="C389" s="119">
        <v>7</v>
      </c>
      <c r="D389" s="119">
        <v>9</v>
      </c>
      <c r="E389" s="120">
        <v>9</v>
      </c>
    </row>
    <row r="390" spans="1:5" x14ac:dyDescent="0.3">
      <c r="A390" s="46" t="s">
        <v>508</v>
      </c>
      <c r="B390" s="7" t="s">
        <v>592</v>
      </c>
      <c r="C390" s="119">
        <v>6</v>
      </c>
      <c r="D390" s="119">
        <v>4</v>
      </c>
      <c r="E390" s="120">
        <v>4</v>
      </c>
    </row>
    <row r="391" spans="1:5" x14ac:dyDescent="0.3">
      <c r="A391" s="46" t="s">
        <v>369</v>
      </c>
      <c r="B391" s="7" t="s">
        <v>592</v>
      </c>
      <c r="C391" s="119">
        <v>8</v>
      </c>
      <c r="D391" s="119">
        <v>7</v>
      </c>
      <c r="E391" s="120">
        <v>24</v>
      </c>
    </row>
    <row r="392" spans="1:5" x14ac:dyDescent="0.3">
      <c r="A392" s="46" t="s">
        <v>369</v>
      </c>
      <c r="B392" s="7" t="s">
        <v>593</v>
      </c>
      <c r="C392" s="119">
        <v>10</v>
      </c>
      <c r="D392" s="119">
        <v>42</v>
      </c>
      <c r="E392" s="120">
        <v>25</v>
      </c>
    </row>
    <row r="393" spans="1:5" x14ac:dyDescent="0.3">
      <c r="A393" s="46" t="s">
        <v>262</v>
      </c>
      <c r="B393" s="7" t="s">
        <v>594</v>
      </c>
      <c r="C393" s="119">
        <v>5</v>
      </c>
      <c r="D393" s="119">
        <v>7</v>
      </c>
      <c r="E393" s="120">
        <v>29</v>
      </c>
    </row>
    <row r="394" spans="1:5" x14ac:dyDescent="0.3">
      <c r="A394" s="46" t="s">
        <v>342</v>
      </c>
      <c r="B394" s="7" t="s">
        <v>594</v>
      </c>
      <c r="C394" s="119">
        <v>5</v>
      </c>
      <c r="D394" s="119">
        <v>4</v>
      </c>
      <c r="E394" s="120">
        <v>83</v>
      </c>
    </row>
    <row r="395" spans="1:5" x14ac:dyDescent="0.3">
      <c r="A395" s="46" t="s">
        <v>595</v>
      </c>
      <c r="B395" s="7" t="s">
        <v>594</v>
      </c>
      <c r="C395" s="119">
        <v>9</v>
      </c>
      <c r="D395" s="119">
        <v>4</v>
      </c>
      <c r="E395" s="120">
        <v>20</v>
      </c>
    </row>
    <row r="396" spans="1:5" x14ac:dyDescent="0.3">
      <c r="A396" s="46" t="s">
        <v>596</v>
      </c>
      <c r="B396" s="7" t="s">
        <v>597</v>
      </c>
      <c r="C396" s="119">
        <v>1</v>
      </c>
      <c r="D396" s="119">
        <v>24</v>
      </c>
      <c r="E396" s="120">
        <v>1</v>
      </c>
    </row>
    <row r="397" spans="1:5" x14ac:dyDescent="0.3">
      <c r="A397" s="46" t="s">
        <v>598</v>
      </c>
      <c r="B397" s="7" t="s">
        <v>597</v>
      </c>
      <c r="C397" s="119">
        <v>4</v>
      </c>
      <c r="D397" s="119">
        <v>2</v>
      </c>
      <c r="E397" s="120">
        <v>22</v>
      </c>
    </row>
    <row r="398" spans="1:5" x14ac:dyDescent="0.3">
      <c r="A398" s="46" t="s">
        <v>599</v>
      </c>
      <c r="B398" s="7" t="s">
        <v>597</v>
      </c>
      <c r="C398" s="119">
        <v>5</v>
      </c>
      <c r="D398" s="119">
        <v>2</v>
      </c>
      <c r="E398" s="120">
        <v>21</v>
      </c>
    </row>
    <row r="399" spans="1:5" x14ac:dyDescent="0.3">
      <c r="A399" s="46" t="s">
        <v>395</v>
      </c>
      <c r="B399" s="7" t="s">
        <v>597</v>
      </c>
      <c r="C399" s="119">
        <v>7</v>
      </c>
      <c r="D399" s="119">
        <v>2</v>
      </c>
      <c r="E399" s="120">
        <v>23</v>
      </c>
    </row>
    <row r="400" spans="1:5" x14ac:dyDescent="0.3">
      <c r="A400" s="46" t="s">
        <v>600</v>
      </c>
      <c r="B400" s="7" t="s">
        <v>597</v>
      </c>
      <c r="C400" s="119">
        <v>8</v>
      </c>
      <c r="D400" s="119">
        <v>2</v>
      </c>
      <c r="E400" s="120">
        <v>22</v>
      </c>
    </row>
    <row r="401" spans="1:5" x14ac:dyDescent="0.3">
      <c r="A401" s="46" t="s">
        <v>601</v>
      </c>
      <c r="B401" s="7" t="s">
        <v>602</v>
      </c>
      <c r="C401" s="119">
        <v>6</v>
      </c>
      <c r="D401" s="119">
        <v>64</v>
      </c>
      <c r="E401" s="120">
        <v>53</v>
      </c>
    </row>
    <row r="402" spans="1:5" x14ac:dyDescent="0.3">
      <c r="A402" s="46" t="s">
        <v>436</v>
      </c>
      <c r="B402" s="7" t="s">
        <v>602</v>
      </c>
      <c r="C402" s="119">
        <v>7</v>
      </c>
      <c r="D402" s="119">
        <v>36</v>
      </c>
      <c r="E402" s="120">
        <v>22</v>
      </c>
    </row>
    <row r="403" spans="1:5" x14ac:dyDescent="0.3">
      <c r="A403" s="46" t="s">
        <v>603</v>
      </c>
      <c r="B403" s="7" t="s">
        <v>602</v>
      </c>
      <c r="C403" s="119">
        <v>9</v>
      </c>
      <c r="D403" s="119">
        <v>72</v>
      </c>
      <c r="E403" s="120">
        <v>25</v>
      </c>
    </row>
    <row r="404" spans="1:5" x14ac:dyDescent="0.3">
      <c r="A404" s="46" t="s">
        <v>604</v>
      </c>
      <c r="B404" s="7" t="s">
        <v>602</v>
      </c>
      <c r="C404" s="119">
        <v>9</v>
      </c>
      <c r="D404" s="119">
        <v>36</v>
      </c>
      <c r="E404" s="120">
        <v>22</v>
      </c>
    </row>
    <row r="405" spans="1:5" x14ac:dyDescent="0.3">
      <c r="A405" s="46" t="s">
        <v>253</v>
      </c>
      <c r="B405" s="7" t="s">
        <v>602</v>
      </c>
      <c r="C405" s="119">
        <v>9</v>
      </c>
      <c r="D405" s="119">
        <v>42</v>
      </c>
      <c r="E405" s="120">
        <v>36</v>
      </c>
    </row>
    <row r="406" spans="1:5" x14ac:dyDescent="0.3">
      <c r="A406" s="46" t="s">
        <v>605</v>
      </c>
      <c r="B406" s="7" t="s">
        <v>606</v>
      </c>
      <c r="C406" s="119">
        <v>9</v>
      </c>
      <c r="D406" s="119">
        <v>22</v>
      </c>
      <c r="E406" s="120">
        <v>21</v>
      </c>
    </row>
    <row r="407" spans="1:5" x14ac:dyDescent="0.3">
      <c r="A407" s="46" t="s">
        <v>527</v>
      </c>
      <c r="B407" s="7" t="s">
        <v>607</v>
      </c>
      <c r="C407" s="119">
        <v>8</v>
      </c>
      <c r="D407" s="119">
        <v>7</v>
      </c>
      <c r="E407" s="120">
        <v>7</v>
      </c>
    </row>
    <row r="408" spans="1:5" x14ac:dyDescent="0.3">
      <c r="A408" s="46" t="s">
        <v>608</v>
      </c>
      <c r="B408" s="7" t="s">
        <v>609</v>
      </c>
      <c r="C408" s="119">
        <v>9</v>
      </c>
      <c r="D408" s="119">
        <v>38</v>
      </c>
      <c r="E408" s="120">
        <v>28</v>
      </c>
    </row>
    <row r="409" spans="1:5" x14ac:dyDescent="0.3">
      <c r="A409" s="46" t="s">
        <v>610</v>
      </c>
      <c r="B409" s="7" t="s">
        <v>611</v>
      </c>
      <c r="C409" s="119">
        <v>10</v>
      </c>
      <c r="D409" s="119">
        <v>6</v>
      </c>
      <c r="E409" s="120">
        <v>3</v>
      </c>
    </row>
    <row r="410" spans="1:5" x14ac:dyDescent="0.3">
      <c r="A410" s="46" t="s">
        <v>371</v>
      </c>
      <c r="B410" s="7" t="s">
        <v>612</v>
      </c>
      <c r="C410" s="119">
        <v>22</v>
      </c>
      <c r="D410" s="119">
        <v>53</v>
      </c>
      <c r="E410" s="120">
        <v>5</v>
      </c>
    </row>
    <row r="411" spans="1:5" x14ac:dyDescent="0.3">
      <c r="A411" s="46" t="s">
        <v>613</v>
      </c>
      <c r="B411" s="7" t="s">
        <v>614</v>
      </c>
      <c r="C411" s="119">
        <v>9</v>
      </c>
      <c r="D411" s="119">
        <v>9</v>
      </c>
      <c r="E411" s="120">
        <v>1</v>
      </c>
    </row>
    <row r="412" spans="1:5" x14ac:dyDescent="0.3">
      <c r="A412" s="46" t="s">
        <v>615</v>
      </c>
      <c r="B412" s="7" t="s">
        <v>614</v>
      </c>
      <c r="C412" s="119">
        <v>10</v>
      </c>
      <c r="D412" s="119">
        <v>35</v>
      </c>
      <c r="E412" s="120">
        <v>6</v>
      </c>
    </row>
    <row r="413" spans="1:5" x14ac:dyDescent="0.3">
      <c r="A413" s="46" t="s">
        <v>417</v>
      </c>
      <c r="B413" s="7" t="s">
        <v>616</v>
      </c>
      <c r="C413" s="119">
        <v>7</v>
      </c>
      <c r="D413" s="119">
        <v>36</v>
      </c>
      <c r="E413" s="120">
        <v>6</v>
      </c>
    </row>
    <row r="414" spans="1:5" x14ac:dyDescent="0.3">
      <c r="A414" s="46" t="s">
        <v>617</v>
      </c>
      <c r="B414" s="7" t="s">
        <v>618</v>
      </c>
      <c r="C414" s="119">
        <v>10</v>
      </c>
      <c r="D414" s="119">
        <v>7</v>
      </c>
      <c r="E414" s="120">
        <v>1</v>
      </c>
    </row>
    <row r="415" spans="1:5" x14ac:dyDescent="0.3">
      <c r="A415" s="46" t="s">
        <v>619</v>
      </c>
      <c r="B415" s="7" t="s">
        <v>620</v>
      </c>
      <c r="C415" s="119">
        <v>8</v>
      </c>
      <c r="D415" s="119">
        <v>258</v>
      </c>
      <c r="E415" s="120">
        <v>21</v>
      </c>
    </row>
    <row r="416" spans="1:5" x14ac:dyDescent="0.3">
      <c r="A416" s="46" t="s">
        <v>621</v>
      </c>
      <c r="B416" s="7" t="s">
        <v>622</v>
      </c>
      <c r="C416" s="119">
        <v>6</v>
      </c>
      <c r="D416" s="119">
        <v>7</v>
      </c>
      <c r="E416" s="120">
        <v>87</v>
      </c>
    </row>
    <row r="417" spans="1:5" x14ac:dyDescent="0.3">
      <c r="A417" s="46" t="s">
        <v>623</v>
      </c>
      <c r="B417" s="7" t="s">
        <v>622</v>
      </c>
      <c r="C417" s="119">
        <v>9</v>
      </c>
      <c r="D417" s="119">
        <v>68</v>
      </c>
      <c r="E417" s="120">
        <v>8</v>
      </c>
    </row>
    <row r="418" spans="1:5" x14ac:dyDescent="0.3">
      <c r="A418" s="46" t="s">
        <v>245</v>
      </c>
      <c r="B418" s="7" t="s">
        <v>624</v>
      </c>
      <c r="C418" s="119">
        <v>9</v>
      </c>
      <c r="D418" s="119">
        <v>53</v>
      </c>
      <c r="E418" s="120">
        <v>93</v>
      </c>
    </row>
    <row r="419" spans="1:5" x14ac:dyDescent="0.3">
      <c r="A419" s="46" t="s">
        <v>625</v>
      </c>
      <c r="B419" s="7" t="s">
        <v>626</v>
      </c>
      <c r="C419" s="119">
        <v>5</v>
      </c>
      <c r="D419" s="119">
        <v>5</v>
      </c>
      <c r="E419" s="120">
        <v>6</v>
      </c>
    </row>
    <row r="420" spans="1:5" x14ac:dyDescent="0.3">
      <c r="A420" s="46" t="s">
        <v>627</v>
      </c>
      <c r="B420" s="7" t="s">
        <v>626</v>
      </c>
      <c r="C420" s="119">
        <v>6</v>
      </c>
      <c r="D420" s="119">
        <v>4</v>
      </c>
      <c r="E420" s="120">
        <v>52</v>
      </c>
    </row>
    <row r="421" spans="1:5" x14ac:dyDescent="0.3">
      <c r="A421" s="46" t="s">
        <v>628</v>
      </c>
      <c r="B421" s="7" t="s">
        <v>626</v>
      </c>
      <c r="C421" s="119">
        <v>7</v>
      </c>
      <c r="D421" s="119">
        <v>4</v>
      </c>
      <c r="E421" s="120">
        <v>5</v>
      </c>
    </row>
    <row r="422" spans="1:5" x14ac:dyDescent="0.3">
      <c r="A422" s="46" t="s">
        <v>629</v>
      </c>
      <c r="B422" s="7" t="s">
        <v>626</v>
      </c>
      <c r="C422" s="119">
        <v>11</v>
      </c>
      <c r="D422" s="119">
        <v>4</v>
      </c>
      <c r="E422" s="120">
        <v>52</v>
      </c>
    </row>
    <row r="423" spans="1:5" x14ac:dyDescent="0.3">
      <c r="A423" s="46" t="s">
        <v>589</v>
      </c>
      <c r="B423" s="7" t="s">
        <v>630</v>
      </c>
      <c r="C423" s="119">
        <v>24</v>
      </c>
      <c r="D423" s="119">
        <v>145</v>
      </c>
      <c r="E423" s="120">
        <v>53</v>
      </c>
    </row>
    <row r="424" spans="1:5" x14ac:dyDescent="0.3">
      <c r="A424" s="46" t="s">
        <v>631</v>
      </c>
      <c r="B424" s="7" t="s">
        <v>632</v>
      </c>
      <c r="C424" s="119">
        <v>9</v>
      </c>
      <c r="D424" s="119">
        <v>24</v>
      </c>
      <c r="E424" s="120">
        <v>36</v>
      </c>
    </row>
    <row r="425" spans="1:5" x14ac:dyDescent="0.3">
      <c r="A425" s="46" t="s">
        <v>243</v>
      </c>
      <c r="B425" s="7" t="s">
        <v>633</v>
      </c>
      <c r="C425" s="119">
        <v>3</v>
      </c>
      <c r="D425" s="119">
        <v>3</v>
      </c>
      <c r="E425" s="120">
        <v>12</v>
      </c>
    </row>
    <row r="426" spans="1:5" x14ac:dyDescent="0.3">
      <c r="A426" s="46" t="s">
        <v>380</v>
      </c>
      <c r="B426" s="7" t="s">
        <v>633</v>
      </c>
      <c r="C426" s="119">
        <v>4</v>
      </c>
      <c r="D426" s="119">
        <v>34</v>
      </c>
      <c r="E426" s="120">
        <v>6</v>
      </c>
    </row>
    <row r="427" spans="1:5" x14ac:dyDescent="0.3">
      <c r="A427" s="46" t="s">
        <v>634</v>
      </c>
      <c r="B427" s="7" t="s">
        <v>633</v>
      </c>
      <c r="C427" s="119">
        <v>4</v>
      </c>
      <c r="D427" s="119">
        <v>32</v>
      </c>
      <c r="E427" s="120">
        <v>6</v>
      </c>
    </row>
    <row r="428" spans="1:5" x14ac:dyDescent="0.3">
      <c r="A428" s="46" t="s">
        <v>413</v>
      </c>
      <c r="B428" s="7" t="s">
        <v>633</v>
      </c>
      <c r="C428" s="119">
        <v>5</v>
      </c>
      <c r="D428" s="119">
        <v>14</v>
      </c>
      <c r="E428" s="120">
        <v>8</v>
      </c>
    </row>
    <row r="429" spans="1:5" x14ac:dyDescent="0.3">
      <c r="A429" s="46" t="s">
        <v>635</v>
      </c>
      <c r="B429" s="7" t="s">
        <v>633</v>
      </c>
      <c r="C429" s="119">
        <v>6</v>
      </c>
      <c r="D429" s="119">
        <v>121</v>
      </c>
      <c r="E429" s="120">
        <v>2</v>
      </c>
    </row>
    <row r="430" spans="1:5" x14ac:dyDescent="0.3">
      <c r="A430" s="46" t="s">
        <v>636</v>
      </c>
      <c r="B430" s="7" t="s">
        <v>633</v>
      </c>
      <c r="C430" s="119">
        <v>6</v>
      </c>
      <c r="D430" s="119">
        <v>32</v>
      </c>
      <c r="E430" s="120">
        <v>6</v>
      </c>
    </row>
    <row r="431" spans="1:5" x14ac:dyDescent="0.3">
      <c r="A431" s="46" t="s">
        <v>332</v>
      </c>
      <c r="B431" s="7" t="s">
        <v>633</v>
      </c>
      <c r="C431" s="119">
        <v>9</v>
      </c>
      <c r="D431" s="119">
        <v>5</v>
      </c>
      <c r="E431" s="120">
        <v>3</v>
      </c>
    </row>
    <row r="432" spans="1:5" x14ac:dyDescent="0.3">
      <c r="A432" s="46" t="s">
        <v>301</v>
      </c>
      <c r="B432" s="7" t="s">
        <v>637</v>
      </c>
      <c r="C432" s="119">
        <v>6</v>
      </c>
      <c r="D432" s="119">
        <v>2</v>
      </c>
      <c r="E432" s="120">
        <v>83</v>
      </c>
    </row>
    <row r="433" spans="1:5" x14ac:dyDescent="0.3">
      <c r="A433" s="46" t="s">
        <v>288</v>
      </c>
      <c r="B433" s="7" t="s">
        <v>638</v>
      </c>
      <c r="C433" s="119">
        <v>9</v>
      </c>
      <c r="D433" s="119">
        <v>24</v>
      </c>
      <c r="E433" s="120">
        <v>69</v>
      </c>
    </row>
    <row r="434" spans="1:5" x14ac:dyDescent="0.3">
      <c r="A434" s="46" t="s">
        <v>305</v>
      </c>
      <c r="B434" s="7" t="s">
        <v>639</v>
      </c>
      <c r="C434" s="119">
        <v>7</v>
      </c>
      <c r="D434" s="119">
        <v>14</v>
      </c>
      <c r="E434" s="120">
        <v>4</v>
      </c>
    </row>
    <row r="435" spans="1:5" x14ac:dyDescent="0.3">
      <c r="A435" s="46" t="s">
        <v>640</v>
      </c>
      <c r="B435" s="7" t="s">
        <v>639</v>
      </c>
      <c r="C435" s="119">
        <v>7</v>
      </c>
      <c r="D435" s="119">
        <v>11</v>
      </c>
      <c r="E435" s="120">
        <v>65</v>
      </c>
    </row>
    <row r="436" spans="1:5" x14ac:dyDescent="0.3">
      <c r="A436" s="46" t="s">
        <v>438</v>
      </c>
      <c r="B436" s="7" t="s">
        <v>639</v>
      </c>
      <c r="C436" s="119">
        <v>10</v>
      </c>
      <c r="D436" s="119">
        <v>4</v>
      </c>
      <c r="E436" s="120">
        <v>47</v>
      </c>
    </row>
    <row r="437" spans="1:5" x14ac:dyDescent="0.3">
      <c r="A437" s="46" t="s">
        <v>641</v>
      </c>
      <c r="B437" s="7" t="s">
        <v>639</v>
      </c>
      <c r="C437" s="119">
        <v>12</v>
      </c>
      <c r="D437" s="119">
        <v>2</v>
      </c>
      <c r="E437" s="120">
        <v>9</v>
      </c>
    </row>
    <row r="438" spans="1:5" x14ac:dyDescent="0.3">
      <c r="A438" s="46" t="s">
        <v>99</v>
      </c>
      <c r="B438" s="7" t="s">
        <v>642</v>
      </c>
      <c r="C438" s="119">
        <v>11</v>
      </c>
      <c r="D438" s="119">
        <v>24</v>
      </c>
      <c r="E438" s="120">
        <v>4</v>
      </c>
    </row>
    <row r="439" spans="1:5" x14ac:dyDescent="0.3">
      <c r="A439" s="46" t="s">
        <v>643</v>
      </c>
      <c r="B439" s="7" t="s">
        <v>644</v>
      </c>
      <c r="C439" s="119">
        <v>4</v>
      </c>
      <c r="D439" s="119">
        <v>4</v>
      </c>
      <c r="E439" s="120">
        <v>36</v>
      </c>
    </row>
    <row r="440" spans="1:5" x14ac:dyDescent="0.3">
      <c r="A440" s="46" t="s">
        <v>645</v>
      </c>
      <c r="B440" s="7" t="s">
        <v>644</v>
      </c>
      <c r="C440" s="119">
        <v>5</v>
      </c>
      <c r="D440" s="119">
        <v>5</v>
      </c>
      <c r="E440" s="120">
        <v>13</v>
      </c>
    </row>
    <row r="441" spans="1:5" x14ac:dyDescent="0.3">
      <c r="A441" s="46" t="s">
        <v>263</v>
      </c>
      <c r="B441" s="7" t="s">
        <v>644</v>
      </c>
      <c r="C441" s="119">
        <v>5</v>
      </c>
      <c r="D441" s="119">
        <v>4</v>
      </c>
      <c r="E441" s="120">
        <v>15</v>
      </c>
    </row>
    <row r="442" spans="1:5" x14ac:dyDescent="0.3">
      <c r="A442" s="46" t="s">
        <v>646</v>
      </c>
      <c r="B442" s="7" t="s">
        <v>644</v>
      </c>
      <c r="C442" s="119">
        <v>6</v>
      </c>
      <c r="D442" s="119">
        <v>4</v>
      </c>
      <c r="E442" s="120">
        <v>26</v>
      </c>
    </row>
    <row r="443" spans="1:5" x14ac:dyDescent="0.3">
      <c r="A443" s="46" t="s">
        <v>479</v>
      </c>
      <c r="B443" s="7" t="s">
        <v>644</v>
      </c>
      <c r="C443" s="119">
        <v>6</v>
      </c>
      <c r="D443" s="119">
        <v>5</v>
      </c>
      <c r="E443" s="120">
        <v>34</v>
      </c>
    </row>
    <row r="444" spans="1:5" x14ac:dyDescent="0.3">
      <c r="A444" s="46" t="s">
        <v>647</v>
      </c>
      <c r="B444" s="7" t="s">
        <v>644</v>
      </c>
      <c r="C444" s="119">
        <v>8</v>
      </c>
      <c r="D444" s="119">
        <v>6</v>
      </c>
      <c r="E444" s="120">
        <v>18</v>
      </c>
    </row>
    <row r="445" spans="1:5" x14ac:dyDescent="0.3">
      <c r="A445" s="46" t="s">
        <v>275</v>
      </c>
      <c r="B445" s="7" t="s">
        <v>644</v>
      </c>
      <c r="C445" s="119">
        <v>8</v>
      </c>
      <c r="D445" s="119">
        <v>5</v>
      </c>
      <c r="E445" s="120">
        <v>69</v>
      </c>
    </row>
    <row r="446" spans="1:5" x14ac:dyDescent="0.3">
      <c r="A446" s="46" t="s">
        <v>625</v>
      </c>
      <c r="B446" s="7" t="s">
        <v>644</v>
      </c>
      <c r="C446" s="119">
        <v>11</v>
      </c>
      <c r="D446" s="119">
        <v>6</v>
      </c>
      <c r="E446" s="120">
        <v>18</v>
      </c>
    </row>
    <row r="447" spans="1:5" x14ac:dyDescent="0.3">
      <c r="A447" s="46" t="s">
        <v>648</v>
      </c>
      <c r="B447" s="7" t="s">
        <v>649</v>
      </c>
      <c r="C447" s="119">
        <v>7</v>
      </c>
      <c r="D447" s="119">
        <v>53</v>
      </c>
      <c r="E447" s="120">
        <v>35</v>
      </c>
    </row>
    <row r="448" spans="1:5" x14ac:dyDescent="0.3">
      <c r="A448" s="46" t="s">
        <v>492</v>
      </c>
      <c r="B448" s="7" t="s">
        <v>649</v>
      </c>
      <c r="C448" s="119">
        <v>23</v>
      </c>
      <c r="D448" s="119">
        <v>24</v>
      </c>
      <c r="E448" s="120">
        <v>24</v>
      </c>
    </row>
    <row r="449" spans="1:5" x14ac:dyDescent="0.3">
      <c r="A449" s="46" t="s">
        <v>373</v>
      </c>
      <c r="B449" s="7" t="s">
        <v>650</v>
      </c>
      <c r="C449" s="119">
        <v>10</v>
      </c>
      <c r="D449" s="119">
        <v>57</v>
      </c>
      <c r="E449" s="120">
        <v>65</v>
      </c>
    </row>
    <row r="450" spans="1:5" x14ac:dyDescent="0.3">
      <c r="A450" s="46" t="s">
        <v>651</v>
      </c>
      <c r="B450" s="7" t="s">
        <v>650</v>
      </c>
      <c r="C450" s="119">
        <v>11</v>
      </c>
      <c r="D450" s="119">
        <v>8</v>
      </c>
      <c r="E450" s="120">
        <v>76</v>
      </c>
    </row>
    <row r="451" spans="1:5" x14ac:dyDescent="0.3">
      <c r="A451" s="46" t="s">
        <v>652</v>
      </c>
      <c r="B451" s="7" t="s">
        <v>653</v>
      </c>
      <c r="C451" s="119">
        <v>12</v>
      </c>
      <c r="D451" s="119">
        <v>22</v>
      </c>
      <c r="E451" s="120">
        <v>33</v>
      </c>
    </row>
    <row r="452" spans="1:5" x14ac:dyDescent="0.3">
      <c r="A452" s="46" t="s">
        <v>390</v>
      </c>
      <c r="B452" s="7" t="s">
        <v>654</v>
      </c>
      <c r="C452" s="119">
        <v>10</v>
      </c>
      <c r="D452" s="119">
        <v>93</v>
      </c>
      <c r="E452" s="120">
        <v>95</v>
      </c>
    </row>
    <row r="453" spans="1:5" x14ac:dyDescent="0.3">
      <c r="A453" s="46" t="s">
        <v>655</v>
      </c>
      <c r="B453" s="7" t="s">
        <v>654</v>
      </c>
      <c r="C453" s="119">
        <v>10</v>
      </c>
      <c r="D453" s="119">
        <v>14</v>
      </c>
      <c r="E453" s="120">
        <v>29</v>
      </c>
    </row>
    <row r="454" spans="1:5" x14ac:dyDescent="0.3">
      <c r="A454" s="46" t="s">
        <v>656</v>
      </c>
      <c r="B454" s="7" t="s">
        <v>657</v>
      </c>
      <c r="C454" s="119">
        <v>4</v>
      </c>
      <c r="D454" s="119">
        <v>36</v>
      </c>
      <c r="E454" s="120">
        <v>5</v>
      </c>
    </row>
    <row r="455" spans="1:5" x14ac:dyDescent="0.3">
      <c r="A455" s="46" t="s">
        <v>399</v>
      </c>
      <c r="B455" s="7" t="s">
        <v>658</v>
      </c>
      <c r="C455" s="119">
        <v>8</v>
      </c>
      <c r="D455" s="119">
        <v>8</v>
      </c>
      <c r="E455" s="120">
        <v>69</v>
      </c>
    </row>
    <row r="456" spans="1:5" x14ac:dyDescent="0.3">
      <c r="A456" s="46" t="s">
        <v>659</v>
      </c>
      <c r="B456" s="7" t="s">
        <v>660</v>
      </c>
      <c r="C456" s="119">
        <v>5</v>
      </c>
      <c r="D456" s="119">
        <v>2</v>
      </c>
      <c r="E456" s="120">
        <v>4</v>
      </c>
    </row>
    <row r="457" spans="1:5" x14ac:dyDescent="0.3">
      <c r="A457" s="46" t="s">
        <v>399</v>
      </c>
      <c r="B457" s="7" t="s">
        <v>660</v>
      </c>
      <c r="C457" s="119">
        <v>5</v>
      </c>
      <c r="D457" s="119" t="s">
        <v>661</v>
      </c>
      <c r="E457" s="120">
        <v>8</v>
      </c>
    </row>
    <row r="458" spans="1:5" x14ac:dyDescent="0.3">
      <c r="A458" s="46" t="s">
        <v>253</v>
      </c>
      <c r="B458" s="7" t="s">
        <v>660</v>
      </c>
      <c r="C458" s="119">
        <v>5</v>
      </c>
      <c r="D458" s="119">
        <v>14</v>
      </c>
      <c r="E458" s="120">
        <v>32</v>
      </c>
    </row>
    <row r="459" spans="1:5" x14ac:dyDescent="0.3">
      <c r="A459" s="46" t="s">
        <v>293</v>
      </c>
      <c r="B459" s="7" t="s">
        <v>660</v>
      </c>
      <c r="C459" s="119">
        <v>5</v>
      </c>
      <c r="D459" s="119">
        <v>36</v>
      </c>
      <c r="E459" s="120">
        <v>35</v>
      </c>
    </row>
    <row r="460" spans="1:5" x14ac:dyDescent="0.3">
      <c r="A460" s="46" t="s">
        <v>662</v>
      </c>
      <c r="B460" s="7" t="s">
        <v>660</v>
      </c>
      <c r="C460" s="119">
        <v>6</v>
      </c>
      <c r="D460" s="119" t="s">
        <v>663</v>
      </c>
      <c r="E460" s="120">
        <v>6</v>
      </c>
    </row>
    <row r="461" spans="1:5" x14ac:dyDescent="0.3">
      <c r="A461" s="46" t="s">
        <v>479</v>
      </c>
      <c r="B461" s="7" t="s">
        <v>660</v>
      </c>
      <c r="C461" s="119">
        <v>8</v>
      </c>
      <c r="D461" s="119" t="s">
        <v>664</v>
      </c>
      <c r="E461" s="120">
        <v>13</v>
      </c>
    </row>
    <row r="462" spans="1:5" x14ac:dyDescent="0.3">
      <c r="A462" s="46" t="s">
        <v>665</v>
      </c>
      <c r="B462" s="7" t="s">
        <v>660</v>
      </c>
      <c r="C462" s="119">
        <v>9</v>
      </c>
      <c r="D462" s="119">
        <v>11</v>
      </c>
      <c r="E462" s="120">
        <v>96</v>
      </c>
    </row>
    <row r="463" spans="1:5" x14ac:dyDescent="0.3">
      <c r="A463" s="46" t="s">
        <v>429</v>
      </c>
      <c r="B463" s="7" t="s">
        <v>660</v>
      </c>
      <c r="C463" s="119">
        <v>9</v>
      </c>
      <c r="D463" s="119">
        <v>13</v>
      </c>
      <c r="E463" s="120">
        <v>58</v>
      </c>
    </row>
    <row r="464" spans="1:5" x14ac:dyDescent="0.3">
      <c r="A464" s="46" t="s">
        <v>666</v>
      </c>
      <c r="B464" s="7" t="s">
        <v>660</v>
      </c>
      <c r="C464" s="119">
        <v>11</v>
      </c>
      <c r="D464" s="119">
        <v>71</v>
      </c>
      <c r="E464" s="120">
        <v>75</v>
      </c>
    </row>
    <row r="465" spans="1:5" x14ac:dyDescent="0.3">
      <c r="A465" s="46" t="s">
        <v>409</v>
      </c>
      <c r="B465" s="7" t="s">
        <v>667</v>
      </c>
      <c r="C465" s="119">
        <v>11</v>
      </c>
      <c r="D465" s="119">
        <v>8</v>
      </c>
      <c r="E465" s="120">
        <v>15</v>
      </c>
    </row>
    <row r="466" spans="1:5" x14ac:dyDescent="0.3">
      <c r="A466" s="46" t="s">
        <v>668</v>
      </c>
      <c r="B466" s="7" t="s">
        <v>669</v>
      </c>
      <c r="C466" s="119">
        <v>3</v>
      </c>
      <c r="D466" s="119">
        <v>3</v>
      </c>
      <c r="E466" s="120">
        <v>10</v>
      </c>
    </row>
    <row r="467" spans="1:5" x14ac:dyDescent="0.3">
      <c r="A467" s="46" t="s">
        <v>260</v>
      </c>
      <c r="B467" s="7" t="s">
        <v>669</v>
      </c>
      <c r="C467" s="119">
        <v>9</v>
      </c>
      <c r="D467" s="119">
        <v>96</v>
      </c>
      <c r="E467" s="120">
        <v>36</v>
      </c>
    </row>
    <row r="468" spans="1:5" x14ac:dyDescent="0.3">
      <c r="A468" s="46" t="s">
        <v>670</v>
      </c>
      <c r="B468" s="7" t="s">
        <v>669</v>
      </c>
      <c r="C468" s="119">
        <v>13</v>
      </c>
      <c r="D468" s="119">
        <v>4</v>
      </c>
      <c r="E468" s="120">
        <v>14</v>
      </c>
    </row>
    <row r="469" spans="1:5" x14ac:dyDescent="0.3">
      <c r="A469" s="46" t="s">
        <v>671</v>
      </c>
      <c r="B469" s="7" t="s">
        <v>672</v>
      </c>
      <c r="C469" s="119">
        <v>4</v>
      </c>
      <c r="D469" s="119">
        <v>96</v>
      </c>
      <c r="E469" s="120">
        <v>58</v>
      </c>
    </row>
    <row r="470" spans="1:5" x14ac:dyDescent="0.3">
      <c r="A470" s="46" t="s">
        <v>578</v>
      </c>
      <c r="B470" s="7" t="s">
        <v>672</v>
      </c>
      <c r="C470" s="119">
        <v>15</v>
      </c>
      <c r="D470" s="119">
        <v>75</v>
      </c>
      <c r="E470" s="120">
        <v>57</v>
      </c>
    </row>
    <row r="471" spans="1:5" x14ac:dyDescent="0.3">
      <c r="A471" s="46" t="s">
        <v>294</v>
      </c>
      <c r="B471" s="7" t="s">
        <v>673</v>
      </c>
      <c r="C471" s="119">
        <v>4</v>
      </c>
      <c r="D471" s="119">
        <v>3</v>
      </c>
      <c r="E471" s="120">
        <v>1</v>
      </c>
    </row>
    <row r="472" spans="1:5" x14ac:dyDescent="0.3">
      <c r="A472" s="46" t="s">
        <v>255</v>
      </c>
      <c r="B472" s="7" t="s">
        <v>673</v>
      </c>
      <c r="C472" s="119">
        <v>7</v>
      </c>
      <c r="D472" s="119">
        <v>3</v>
      </c>
      <c r="E472" s="120">
        <v>1</v>
      </c>
    </row>
    <row r="473" spans="1:5" x14ac:dyDescent="0.3">
      <c r="A473" s="46" t="s">
        <v>380</v>
      </c>
      <c r="B473" s="7" t="s">
        <v>673</v>
      </c>
      <c r="C473" s="119">
        <v>11</v>
      </c>
      <c r="D473" s="119">
        <v>45</v>
      </c>
      <c r="E473" s="120">
        <v>8</v>
      </c>
    </row>
    <row r="474" spans="1:5" x14ac:dyDescent="0.3">
      <c r="A474" s="46" t="s">
        <v>674</v>
      </c>
      <c r="B474" s="7" t="s">
        <v>675</v>
      </c>
      <c r="C474" s="119">
        <v>3</v>
      </c>
      <c r="D474" s="119">
        <v>5</v>
      </c>
      <c r="E474" s="120">
        <v>1</v>
      </c>
    </row>
    <row r="475" spans="1:5" x14ac:dyDescent="0.3">
      <c r="A475" s="46" t="s">
        <v>603</v>
      </c>
      <c r="B475" s="7" t="s">
        <v>675</v>
      </c>
      <c r="C475" s="119">
        <v>4</v>
      </c>
      <c r="D475" s="119">
        <v>10</v>
      </c>
      <c r="E475" s="120">
        <v>27</v>
      </c>
    </row>
    <row r="476" spans="1:5" x14ac:dyDescent="0.3">
      <c r="A476" s="46" t="s">
        <v>676</v>
      </c>
      <c r="B476" s="7" t="s">
        <v>675</v>
      </c>
      <c r="C476" s="119">
        <v>5</v>
      </c>
      <c r="D476" s="119">
        <v>20</v>
      </c>
      <c r="E476" s="120">
        <v>11</v>
      </c>
    </row>
    <row r="477" spans="1:5" x14ac:dyDescent="0.3">
      <c r="A477" s="46" t="s">
        <v>586</v>
      </c>
      <c r="B477" s="7" t="s">
        <v>675</v>
      </c>
      <c r="C477" s="119">
        <v>5</v>
      </c>
      <c r="D477" s="119">
        <v>8</v>
      </c>
      <c r="E477" s="120">
        <v>5</v>
      </c>
    </row>
    <row r="478" spans="1:5" x14ac:dyDescent="0.3">
      <c r="A478" s="46" t="s">
        <v>677</v>
      </c>
      <c r="B478" s="7" t="s">
        <v>675</v>
      </c>
      <c r="C478" s="119">
        <v>5</v>
      </c>
      <c r="D478" s="119">
        <v>15</v>
      </c>
      <c r="E478" s="120">
        <v>20</v>
      </c>
    </row>
    <row r="479" spans="1:5" x14ac:dyDescent="0.3">
      <c r="A479" s="46" t="s">
        <v>454</v>
      </c>
      <c r="B479" s="7" t="s">
        <v>675</v>
      </c>
      <c r="C479" s="119">
        <v>5</v>
      </c>
      <c r="D479" s="119">
        <v>37</v>
      </c>
      <c r="E479" s="120">
        <v>16</v>
      </c>
    </row>
    <row r="480" spans="1:5" x14ac:dyDescent="0.3">
      <c r="A480" s="46" t="s">
        <v>678</v>
      </c>
      <c r="B480" s="7" t="s">
        <v>675</v>
      </c>
      <c r="C480" s="119">
        <v>6</v>
      </c>
      <c r="D480" s="119">
        <v>8</v>
      </c>
      <c r="E480" s="120">
        <v>33</v>
      </c>
    </row>
    <row r="481" spans="1:5" x14ac:dyDescent="0.3">
      <c r="A481" s="46" t="s">
        <v>275</v>
      </c>
      <c r="B481" s="7" t="s">
        <v>675</v>
      </c>
      <c r="C481" s="119">
        <v>7</v>
      </c>
      <c r="D481" s="119">
        <v>2</v>
      </c>
      <c r="E481" s="120">
        <v>43</v>
      </c>
    </row>
    <row r="482" spans="1:5" x14ac:dyDescent="0.3">
      <c r="A482" s="46" t="s">
        <v>295</v>
      </c>
      <c r="B482" s="7" t="s">
        <v>675</v>
      </c>
      <c r="C482" s="119">
        <v>7</v>
      </c>
      <c r="D482" s="119">
        <v>18</v>
      </c>
      <c r="E482" s="120">
        <v>52</v>
      </c>
    </row>
    <row r="483" spans="1:5" x14ac:dyDescent="0.3">
      <c r="A483" s="46" t="s">
        <v>295</v>
      </c>
      <c r="B483" s="7" t="s">
        <v>675</v>
      </c>
      <c r="C483" s="119">
        <v>7</v>
      </c>
      <c r="D483" s="119">
        <v>2</v>
      </c>
      <c r="E483" s="120">
        <v>41</v>
      </c>
    </row>
    <row r="484" spans="1:5" x14ac:dyDescent="0.3">
      <c r="A484" s="46" t="s">
        <v>647</v>
      </c>
      <c r="B484" s="7" t="s">
        <v>675</v>
      </c>
      <c r="C484" s="119">
        <v>8</v>
      </c>
      <c r="D484" s="119">
        <v>27</v>
      </c>
      <c r="E484" s="120">
        <v>57</v>
      </c>
    </row>
    <row r="485" spans="1:5" x14ac:dyDescent="0.3">
      <c r="A485" s="46" t="s">
        <v>679</v>
      </c>
      <c r="B485" s="7" t="s">
        <v>675</v>
      </c>
      <c r="C485" s="119">
        <v>8</v>
      </c>
      <c r="D485" s="119">
        <v>10</v>
      </c>
      <c r="E485" s="120">
        <v>10</v>
      </c>
    </row>
    <row r="486" spans="1:5" x14ac:dyDescent="0.3">
      <c r="A486" s="46" t="s">
        <v>680</v>
      </c>
      <c r="B486" s="7" t="s">
        <v>675</v>
      </c>
      <c r="C486" s="119">
        <v>8</v>
      </c>
      <c r="D486" s="119">
        <v>105</v>
      </c>
      <c r="E486" s="120">
        <v>25</v>
      </c>
    </row>
    <row r="487" spans="1:5" x14ac:dyDescent="0.3">
      <c r="A487" s="46" t="s">
        <v>681</v>
      </c>
      <c r="B487" s="7" t="s">
        <v>675</v>
      </c>
      <c r="C487" s="119">
        <v>8</v>
      </c>
      <c r="D487" s="119">
        <v>35</v>
      </c>
      <c r="E487" s="120">
        <v>85</v>
      </c>
    </row>
    <row r="488" spans="1:5" x14ac:dyDescent="0.3">
      <c r="A488" s="46" t="s">
        <v>520</v>
      </c>
      <c r="B488" s="7" t="s">
        <v>675</v>
      </c>
      <c r="C488" s="119">
        <v>9</v>
      </c>
      <c r="D488" s="119">
        <v>5</v>
      </c>
      <c r="E488" s="120">
        <v>38</v>
      </c>
    </row>
    <row r="489" spans="1:5" x14ac:dyDescent="0.3">
      <c r="A489" s="46" t="s">
        <v>381</v>
      </c>
      <c r="B489" s="7" t="s">
        <v>675</v>
      </c>
      <c r="C489" s="119">
        <v>9</v>
      </c>
      <c r="D489" s="119">
        <v>21</v>
      </c>
      <c r="E489" s="120">
        <v>42</v>
      </c>
    </row>
    <row r="490" spans="1:5" x14ac:dyDescent="0.3">
      <c r="A490" s="46" t="s">
        <v>643</v>
      </c>
      <c r="B490" s="7" t="s">
        <v>675</v>
      </c>
      <c r="C490" s="119">
        <v>9</v>
      </c>
      <c r="D490" s="119">
        <v>10</v>
      </c>
      <c r="E490" s="120">
        <v>5</v>
      </c>
    </row>
    <row r="491" spans="1:5" x14ac:dyDescent="0.3">
      <c r="A491" s="46" t="s">
        <v>682</v>
      </c>
      <c r="B491" s="7" t="s">
        <v>675</v>
      </c>
      <c r="C491" s="119">
        <v>9</v>
      </c>
      <c r="D491" s="119">
        <v>3</v>
      </c>
      <c r="E491" s="120">
        <v>14</v>
      </c>
    </row>
    <row r="492" spans="1:5" x14ac:dyDescent="0.3">
      <c r="A492" s="46" t="s">
        <v>346</v>
      </c>
      <c r="B492" s="7" t="s">
        <v>675</v>
      </c>
      <c r="C492" s="119">
        <v>11</v>
      </c>
      <c r="D492" s="119">
        <v>8</v>
      </c>
      <c r="E492" s="120">
        <v>7</v>
      </c>
    </row>
    <row r="493" spans="1:5" x14ac:dyDescent="0.3">
      <c r="A493" s="46" t="s">
        <v>623</v>
      </c>
      <c r="B493" s="7" t="s">
        <v>683</v>
      </c>
      <c r="C493" s="119">
        <v>11</v>
      </c>
      <c r="D493" s="119">
        <v>2</v>
      </c>
      <c r="E493" s="120">
        <v>5</v>
      </c>
    </row>
    <row r="494" spans="1:5" x14ac:dyDescent="0.3">
      <c r="A494" s="46" t="s">
        <v>9</v>
      </c>
      <c r="B494" s="7" t="s">
        <v>684</v>
      </c>
      <c r="C494" s="119">
        <v>6</v>
      </c>
      <c r="D494" s="119">
        <v>48</v>
      </c>
      <c r="E494" s="120">
        <v>96</v>
      </c>
    </row>
    <row r="495" spans="1:5" x14ac:dyDescent="0.3">
      <c r="A495" s="46" t="s">
        <v>238</v>
      </c>
      <c r="B495" s="7" t="s">
        <v>685</v>
      </c>
      <c r="C495" s="119">
        <v>7</v>
      </c>
      <c r="D495" s="119">
        <v>20</v>
      </c>
      <c r="E495" s="120">
        <v>81</v>
      </c>
    </row>
    <row r="496" spans="1:5" x14ac:dyDescent="0.3">
      <c r="A496" s="46" t="s">
        <v>686</v>
      </c>
      <c r="B496" s="7" t="s">
        <v>687</v>
      </c>
      <c r="C496" s="119">
        <v>4</v>
      </c>
      <c r="D496" s="119">
        <v>3</v>
      </c>
      <c r="E496" s="120">
        <v>3</v>
      </c>
    </row>
    <row r="497" spans="1:5" x14ac:dyDescent="0.3">
      <c r="A497" s="46" t="s">
        <v>316</v>
      </c>
      <c r="B497" s="7" t="s">
        <v>688</v>
      </c>
      <c r="C497" s="119">
        <v>9</v>
      </c>
      <c r="D497" s="119">
        <v>7</v>
      </c>
      <c r="E497" s="120">
        <v>8</v>
      </c>
    </row>
    <row r="498" spans="1:5" x14ac:dyDescent="0.3">
      <c r="A498" s="46" t="s">
        <v>260</v>
      </c>
      <c r="B498" s="7" t="s">
        <v>689</v>
      </c>
      <c r="C498" s="119">
        <v>5</v>
      </c>
      <c r="D498" s="119">
        <v>53</v>
      </c>
      <c r="E498" s="120">
        <v>53</v>
      </c>
    </row>
    <row r="499" spans="1:5" x14ac:dyDescent="0.3">
      <c r="A499" s="46" t="s">
        <v>690</v>
      </c>
      <c r="B499" s="7" t="s">
        <v>689</v>
      </c>
      <c r="C499" s="119">
        <v>6</v>
      </c>
      <c r="D499" s="119">
        <v>58</v>
      </c>
      <c r="E499" s="120">
        <v>89</v>
      </c>
    </row>
    <row r="500" spans="1:5" x14ac:dyDescent="0.3">
      <c r="A500" s="46" t="s">
        <v>99</v>
      </c>
      <c r="B500" s="7" t="s">
        <v>691</v>
      </c>
      <c r="C500" s="119">
        <v>9</v>
      </c>
      <c r="D500" s="119">
        <v>42</v>
      </c>
      <c r="E500" s="120">
        <v>36</v>
      </c>
    </row>
    <row r="501" spans="1:5" x14ac:dyDescent="0.3">
      <c r="A501" s="46" t="s">
        <v>291</v>
      </c>
      <c r="B501" s="7" t="s">
        <v>692</v>
      </c>
      <c r="C501" s="119">
        <v>5</v>
      </c>
      <c r="D501" s="119">
        <v>32</v>
      </c>
      <c r="E501" s="120">
        <v>63</v>
      </c>
    </row>
    <row r="502" spans="1:5" x14ac:dyDescent="0.3">
      <c r="A502" s="46" t="s">
        <v>610</v>
      </c>
      <c r="B502" s="7" t="s">
        <v>692</v>
      </c>
      <c r="C502" s="119">
        <v>7</v>
      </c>
      <c r="D502" s="119">
        <v>25</v>
      </c>
      <c r="E502" s="120">
        <v>9</v>
      </c>
    </row>
    <row r="503" spans="1:5" x14ac:dyDescent="0.3">
      <c r="A503" s="46" t="s">
        <v>693</v>
      </c>
      <c r="B503" s="7" t="s">
        <v>692</v>
      </c>
      <c r="C503" s="119">
        <v>11</v>
      </c>
      <c r="D503" s="119">
        <v>18</v>
      </c>
      <c r="E503" s="120">
        <v>19</v>
      </c>
    </row>
    <row r="504" spans="1:5" x14ac:dyDescent="0.3">
      <c r="A504" s="46" t="s">
        <v>319</v>
      </c>
      <c r="B504" s="7" t="s">
        <v>694</v>
      </c>
      <c r="C504" s="119">
        <v>7</v>
      </c>
      <c r="D504" s="119">
        <v>3</v>
      </c>
      <c r="E504" s="120">
        <v>8</v>
      </c>
    </row>
    <row r="505" spans="1:5" x14ac:dyDescent="0.3">
      <c r="A505" s="46" t="s">
        <v>631</v>
      </c>
      <c r="B505" s="7" t="s">
        <v>694</v>
      </c>
      <c r="C505" s="119">
        <v>10</v>
      </c>
      <c r="D505" s="119">
        <v>4</v>
      </c>
      <c r="E505" s="120">
        <v>5</v>
      </c>
    </row>
    <row r="506" spans="1:5" x14ac:dyDescent="0.3">
      <c r="A506" s="46" t="s">
        <v>467</v>
      </c>
      <c r="B506" s="7" t="s">
        <v>694</v>
      </c>
      <c r="C506" s="119">
        <v>10</v>
      </c>
      <c r="D506" s="119">
        <v>6</v>
      </c>
      <c r="E506" s="120">
        <v>8</v>
      </c>
    </row>
    <row r="507" spans="1:5" x14ac:dyDescent="0.3">
      <c r="A507" s="46" t="s">
        <v>695</v>
      </c>
      <c r="B507" s="7" t="s">
        <v>696</v>
      </c>
      <c r="C507" s="119">
        <v>7</v>
      </c>
      <c r="D507" s="119">
        <v>25</v>
      </c>
      <c r="E507" s="120">
        <v>36</v>
      </c>
    </row>
    <row r="508" spans="1:5" x14ac:dyDescent="0.3">
      <c r="A508" s="46" t="s">
        <v>697</v>
      </c>
      <c r="B508" s="7" t="s">
        <v>696</v>
      </c>
      <c r="C508" s="119">
        <v>8</v>
      </c>
      <c r="D508" s="119">
        <v>423</v>
      </c>
      <c r="E508" s="120">
        <v>35</v>
      </c>
    </row>
    <row r="509" spans="1:5" x14ac:dyDescent="0.3">
      <c r="A509" s="46" t="s">
        <v>274</v>
      </c>
      <c r="B509" s="7" t="s">
        <v>698</v>
      </c>
      <c r="C509" s="119">
        <v>5</v>
      </c>
      <c r="D509" s="119">
        <v>7</v>
      </c>
      <c r="E509" s="120">
        <v>75</v>
      </c>
    </row>
    <row r="510" spans="1:5" x14ac:dyDescent="0.3">
      <c r="A510" s="46" t="s">
        <v>473</v>
      </c>
      <c r="B510" s="7" t="s">
        <v>698</v>
      </c>
      <c r="C510" s="119">
        <v>5</v>
      </c>
      <c r="D510" s="119">
        <v>16</v>
      </c>
      <c r="E510" s="120">
        <v>9</v>
      </c>
    </row>
    <row r="511" spans="1:5" x14ac:dyDescent="0.3">
      <c r="A511" s="46" t="s">
        <v>699</v>
      </c>
      <c r="B511" s="7" t="s">
        <v>698</v>
      </c>
      <c r="C511" s="119">
        <v>7</v>
      </c>
      <c r="D511" s="119">
        <v>89</v>
      </c>
      <c r="E511" s="120">
        <v>86</v>
      </c>
    </row>
    <row r="512" spans="1:5" x14ac:dyDescent="0.3">
      <c r="A512" s="46" t="s">
        <v>275</v>
      </c>
      <c r="B512" s="7" t="s">
        <v>698</v>
      </c>
      <c r="C512" s="119">
        <v>7</v>
      </c>
      <c r="D512" s="119">
        <v>13</v>
      </c>
      <c r="E512" s="120">
        <v>3</v>
      </c>
    </row>
    <row r="513" spans="1:5" x14ac:dyDescent="0.3">
      <c r="A513" s="46" t="s">
        <v>700</v>
      </c>
      <c r="B513" s="7" t="s">
        <v>698</v>
      </c>
      <c r="C513" s="119">
        <v>7</v>
      </c>
      <c r="D513" s="119">
        <v>16</v>
      </c>
      <c r="E513" s="120">
        <v>38</v>
      </c>
    </row>
    <row r="514" spans="1:5" x14ac:dyDescent="0.3">
      <c r="A514" s="46" t="s">
        <v>478</v>
      </c>
      <c r="B514" s="7" t="s">
        <v>698</v>
      </c>
      <c r="C514" s="119">
        <v>7</v>
      </c>
      <c r="D514" s="119">
        <v>17</v>
      </c>
      <c r="E514" s="120">
        <v>28</v>
      </c>
    </row>
    <row r="515" spans="1:5" x14ac:dyDescent="0.3">
      <c r="A515" s="46" t="s">
        <v>701</v>
      </c>
      <c r="B515" s="7" t="s">
        <v>698</v>
      </c>
      <c r="C515" s="119">
        <v>8</v>
      </c>
      <c r="D515" s="119">
        <v>4</v>
      </c>
      <c r="E515" s="120">
        <v>8</v>
      </c>
    </row>
    <row r="516" spans="1:5" x14ac:dyDescent="0.3">
      <c r="A516" s="46" t="s">
        <v>253</v>
      </c>
      <c r="B516" s="7" t="s">
        <v>698</v>
      </c>
      <c r="C516" s="119">
        <v>8</v>
      </c>
      <c r="D516" s="119">
        <v>12</v>
      </c>
      <c r="E516" s="120">
        <v>7</v>
      </c>
    </row>
    <row r="517" spans="1:5" x14ac:dyDescent="0.3">
      <c r="A517" s="46" t="s">
        <v>436</v>
      </c>
      <c r="B517" s="7" t="s">
        <v>698</v>
      </c>
      <c r="C517" s="119">
        <v>8</v>
      </c>
      <c r="D517" s="119">
        <v>82</v>
      </c>
      <c r="E517" s="120">
        <v>83</v>
      </c>
    </row>
    <row r="518" spans="1:5" x14ac:dyDescent="0.3">
      <c r="A518" s="46" t="s">
        <v>702</v>
      </c>
      <c r="B518" s="7" t="s">
        <v>698</v>
      </c>
      <c r="C518" s="119">
        <v>9</v>
      </c>
      <c r="D518" s="119">
        <v>53</v>
      </c>
      <c r="E518" s="120">
        <v>3</v>
      </c>
    </row>
    <row r="519" spans="1:5" x14ac:dyDescent="0.3">
      <c r="A519" s="46" t="s">
        <v>462</v>
      </c>
      <c r="B519" s="7" t="s">
        <v>698</v>
      </c>
      <c r="C519" s="119">
        <v>11</v>
      </c>
      <c r="D519" s="119">
        <v>6</v>
      </c>
      <c r="E519" s="120">
        <v>56</v>
      </c>
    </row>
    <row r="520" spans="1:5" x14ac:dyDescent="0.3">
      <c r="A520" s="46" t="s">
        <v>544</v>
      </c>
      <c r="B520" s="7" t="s">
        <v>703</v>
      </c>
      <c r="C520" s="119">
        <v>5</v>
      </c>
      <c r="D520" s="119">
        <v>6</v>
      </c>
      <c r="E520" s="120">
        <v>9</v>
      </c>
    </row>
    <row r="521" spans="1:5" x14ac:dyDescent="0.3">
      <c r="A521" s="46" t="s">
        <v>263</v>
      </c>
      <c r="B521" s="7" t="s">
        <v>703</v>
      </c>
      <c r="C521" s="119">
        <v>5</v>
      </c>
      <c r="D521" s="119">
        <v>7</v>
      </c>
      <c r="E521" s="120">
        <v>4</v>
      </c>
    </row>
    <row r="522" spans="1:5" x14ac:dyDescent="0.3">
      <c r="A522" s="46" t="s">
        <v>704</v>
      </c>
      <c r="B522" s="7" t="s">
        <v>703</v>
      </c>
      <c r="C522" s="119">
        <v>6</v>
      </c>
      <c r="D522" s="119">
        <v>2</v>
      </c>
      <c r="E522" s="120">
        <v>5</v>
      </c>
    </row>
    <row r="523" spans="1:5" x14ac:dyDescent="0.3">
      <c r="A523" s="46" t="s">
        <v>429</v>
      </c>
      <c r="B523" s="7" t="s">
        <v>703</v>
      </c>
      <c r="C523" s="119">
        <v>6</v>
      </c>
      <c r="D523" s="119">
        <v>5</v>
      </c>
      <c r="E523" s="120">
        <v>33</v>
      </c>
    </row>
    <row r="524" spans="1:5" x14ac:dyDescent="0.3">
      <c r="A524" s="46" t="s">
        <v>704</v>
      </c>
      <c r="B524" s="7" t="s">
        <v>703</v>
      </c>
      <c r="C524" s="119">
        <v>8</v>
      </c>
      <c r="D524" s="119">
        <v>5</v>
      </c>
      <c r="E524" s="120">
        <v>16</v>
      </c>
    </row>
    <row r="525" spans="1:5" x14ac:dyDescent="0.3">
      <c r="A525" s="46" t="s">
        <v>348</v>
      </c>
      <c r="B525" s="7" t="s">
        <v>703</v>
      </c>
      <c r="C525" s="119">
        <v>8</v>
      </c>
      <c r="D525" s="119">
        <v>8</v>
      </c>
      <c r="E525" s="120">
        <v>14</v>
      </c>
    </row>
    <row r="526" spans="1:5" x14ac:dyDescent="0.3">
      <c r="A526" s="46" t="s">
        <v>705</v>
      </c>
      <c r="B526" s="7" t="s">
        <v>703</v>
      </c>
      <c r="C526" s="119">
        <v>8</v>
      </c>
      <c r="D526" s="119">
        <v>4</v>
      </c>
      <c r="E526" s="120">
        <v>5</v>
      </c>
    </row>
    <row r="527" spans="1:5" x14ac:dyDescent="0.3">
      <c r="A527" s="46" t="s">
        <v>706</v>
      </c>
      <c r="B527" s="7" t="s">
        <v>703</v>
      </c>
      <c r="C527" s="119">
        <v>8</v>
      </c>
      <c r="D527" s="119">
        <v>2</v>
      </c>
      <c r="E527" s="120">
        <v>10</v>
      </c>
    </row>
    <row r="528" spans="1:5" x14ac:dyDescent="0.3">
      <c r="A528" s="46" t="s">
        <v>335</v>
      </c>
      <c r="B528" s="7" t="s">
        <v>703</v>
      </c>
      <c r="C528" s="119">
        <v>10</v>
      </c>
      <c r="D528" s="119">
        <v>20</v>
      </c>
      <c r="E528" s="120">
        <v>39</v>
      </c>
    </row>
    <row r="529" spans="1:5" x14ac:dyDescent="0.3">
      <c r="A529" s="46" t="s">
        <v>462</v>
      </c>
      <c r="B529" s="7" t="s">
        <v>703</v>
      </c>
      <c r="C529" s="119">
        <v>10</v>
      </c>
      <c r="D529" s="119">
        <v>40</v>
      </c>
      <c r="E529" s="120">
        <v>58</v>
      </c>
    </row>
    <row r="530" spans="1:5" x14ac:dyDescent="0.3">
      <c r="A530" s="46" t="s">
        <v>707</v>
      </c>
      <c r="B530" s="7" t="s">
        <v>703</v>
      </c>
      <c r="C530" s="119">
        <v>11</v>
      </c>
      <c r="D530" s="119">
        <v>4</v>
      </c>
      <c r="E530" s="120">
        <v>14</v>
      </c>
    </row>
    <row r="531" spans="1:5" x14ac:dyDescent="0.3">
      <c r="A531" s="46" t="s">
        <v>464</v>
      </c>
      <c r="B531" s="7" t="s">
        <v>703</v>
      </c>
      <c r="C531" s="119">
        <v>11</v>
      </c>
      <c r="D531" s="119">
        <v>55</v>
      </c>
      <c r="E531" s="120">
        <v>6</v>
      </c>
    </row>
    <row r="532" spans="1:5" x14ac:dyDescent="0.3">
      <c r="A532" s="46" t="s">
        <v>332</v>
      </c>
      <c r="B532" s="7" t="s">
        <v>703</v>
      </c>
      <c r="C532" s="119">
        <v>11</v>
      </c>
      <c r="D532" s="119">
        <v>24</v>
      </c>
      <c r="E532" s="120">
        <v>4</v>
      </c>
    </row>
    <row r="533" spans="1:5" x14ac:dyDescent="0.3">
      <c r="A533" s="46" t="s">
        <v>578</v>
      </c>
      <c r="B533" s="7" t="s">
        <v>703</v>
      </c>
      <c r="C533" s="119">
        <v>11</v>
      </c>
      <c r="D533" s="119">
        <v>2</v>
      </c>
      <c r="E533" s="120">
        <v>22</v>
      </c>
    </row>
    <row r="534" spans="1:5" x14ac:dyDescent="0.3">
      <c r="A534" s="46" t="s">
        <v>289</v>
      </c>
      <c r="B534" s="7" t="s">
        <v>703</v>
      </c>
      <c r="C534" s="119">
        <v>11</v>
      </c>
      <c r="D534" s="119">
        <v>6</v>
      </c>
      <c r="E534" s="120">
        <v>9</v>
      </c>
    </row>
    <row r="535" spans="1:5" x14ac:dyDescent="0.3">
      <c r="A535" s="46" t="s">
        <v>625</v>
      </c>
      <c r="B535" s="7" t="s">
        <v>703</v>
      </c>
      <c r="C535" s="119">
        <v>13</v>
      </c>
      <c r="D535" s="119">
        <v>6</v>
      </c>
      <c r="E535" s="120">
        <v>19</v>
      </c>
    </row>
    <row r="536" spans="1:5" x14ac:dyDescent="0.3">
      <c r="A536" s="46" t="s">
        <v>708</v>
      </c>
      <c r="B536" s="7" t="s">
        <v>709</v>
      </c>
      <c r="C536" s="119">
        <v>2</v>
      </c>
      <c r="D536" s="119">
        <v>28</v>
      </c>
      <c r="E536" s="120">
        <v>7</v>
      </c>
    </row>
    <row r="537" spans="1:5" x14ac:dyDescent="0.3">
      <c r="A537" s="46" t="s">
        <v>373</v>
      </c>
      <c r="B537" s="7" t="s">
        <v>709</v>
      </c>
      <c r="C537" s="119">
        <v>3</v>
      </c>
      <c r="D537" s="119">
        <v>85</v>
      </c>
      <c r="E537" s="120">
        <v>6</v>
      </c>
    </row>
    <row r="538" spans="1:5" x14ac:dyDescent="0.3">
      <c r="A538" s="46" t="s">
        <v>710</v>
      </c>
      <c r="B538" s="7" t="s">
        <v>709</v>
      </c>
      <c r="C538" s="119">
        <v>4</v>
      </c>
      <c r="D538" s="119">
        <v>15</v>
      </c>
      <c r="E538" s="120">
        <v>13</v>
      </c>
    </row>
    <row r="539" spans="1:5" x14ac:dyDescent="0.3">
      <c r="A539" s="46" t="s">
        <v>711</v>
      </c>
      <c r="B539" s="7" t="s">
        <v>709</v>
      </c>
      <c r="C539" s="119">
        <v>4</v>
      </c>
      <c r="D539" s="119">
        <v>15</v>
      </c>
      <c r="E539" s="120">
        <v>6</v>
      </c>
    </row>
    <row r="540" spans="1:5" x14ac:dyDescent="0.3">
      <c r="A540" s="47" t="s">
        <v>712</v>
      </c>
      <c r="B540" s="7" t="s">
        <v>709</v>
      </c>
      <c r="C540" s="119">
        <v>4</v>
      </c>
      <c r="D540" s="119">
        <v>84</v>
      </c>
      <c r="E540" s="120">
        <v>48</v>
      </c>
    </row>
    <row r="541" spans="1:5" x14ac:dyDescent="0.3">
      <c r="A541" s="46" t="s">
        <v>713</v>
      </c>
      <c r="B541" s="7" t="s">
        <v>709</v>
      </c>
      <c r="C541" s="119">
        <v>4</v>
      </c>
      <c r="D541" s="119">
        <v>15</v>
      </c>
      <c r="E541" s="120">
        <v>37</v>
      </c>
    </row>
    <row r="542" spans="1:5" x14ac:dyDescent="0.3">
      <c r="A542" s="46" t="s">
        <v>259</v>
      </c>
      <c r="B542" s="7" t="s">
        <v>709</v>
      </c>
      <c r="C542" s="119">
        <v>5</v>
      </c>
      <c r="D542" s="119">
        <v>26</v>
      </c>
      <c r="E542" s="120">
        <v>35</v>
      </c>
    </row>
    <row r="543" spans="1:5" x14ac:dyDescent="0.3">
      <c r="A543" s="46" t="s">
        <v>714</v>
      </c>
      <c r="B543" s="7" t="s">
        <v>709</v>
      </c>
      <c r="C543" s="119">
        <v>5</v>
      </c>
      <c r="D543" s="119">
        <v>5</v>
      </c>
      <c r="E543" s="120">
        <v>2</v>
      </c>
    </row>
    <row r="544" spans="1:5" x14ac:dyDescent="0.3">
      <c r="A544" s="46" t="s">
        <v>715</v>
      </c>
      <c r="B544" s="7" t="s">
        <v>709</v>
      </c>
      <c r="C544" s="119">
        <v>5</v>
      </c>
      <c r="D544" s="119">
        <v>39</v>
      </c>
      <c r="E544" s="120">
        <v>64</v>
      </c>
    </row>
    <row r="545" spans="1:5" x14ac:dyDescent="0.3">
      <c r="A545" s="46" t="s">
        <v>716</v>
      </c>
      <c r="B545" s="7" t="s">
        <v>709</v>
      </c>
      <c r="C545" s="119">
        <v>5</v>
      </c>
      <c r="D545" s="119">
        <v>41</v>
      </c>
      <c r="E545" s="120">
        <v>24</v>
      </c>
    </row>
    <row r="546" spans="1:5" x14ac:dyDescent="0.3">
      <c r="A546" s="46" t="s">
        <v>717</v>
      </c>
      <c r="B546" s="7" t="s">
        <v>709</v>
      </c>
      <c r="C546" s="119">
        <v>5</v>
      </c>
      <c r="D546" s="119">
        <v>105</v>
      </c>
      <c r="E546" s="120">
        <v>6</v>
      </c>
    </row>
    <row r="547" spans="1:5" x14ac:dyDescent="0.3">
      <c r="A547" s="47" t="s">
        <v>718</v>
      </c>
      <c r="B547" s="7" t="s">
        <v>709</v>
      </c>
      <c r="C547" s="119">
        <v>5</v>
      </c>
      <c r="D547" s="119">
        <v>5</v>
      </c>
      <c r="E547" s="120">
        <v>12</v>
      </c>
    </row>
    <row r="548" spans="1:5" x14ac:dyDescent="0.3">
      <c r="A548" s="46" t="s">
        <v>719</v>
      </c>
      <c r="B548" s="7" t="s">
        <v>709</v>
      </c>
      <c r="C548" s="119">
        <v>5</v>
      </c>
      <c r="D548" s="119">
        <v>39</v>
      </c>
      <c r="E548" s="120">
        <v>9</v>
      </c>
    </row>
    <row r="549" spans="1:5" x14ac:dyDescent="0.3">
      <c r="A549" s="46" t="s">
        <v>720</v>
      </c>
      <c r="B549" s="7" t="s">
        <v>709</v>
      </c>
      <c r="C549" s="119">
        <v>5</v>
      </c>
      <c r="D549" s="119">
        <v>12</v>
      </c>
      <c r="E549" s="120">
        <v>9</v>
      </c>
    </row>
    <row r="550" spans="1:5" x14ac:dyDescent="0.3">
      <c r="A550" s="46" t="s">
        <v>721</v>
      </c>
      <c r="B550" s="7" t="s">
        <v>709</v>
      </c>
      <c r="C550" s="119">
        <v>5</v>
      </c>
      <c r="D550" s="119">
        <v>21</v>
      </c>
      <c r="E550" s="120">
        <v>4</v>
      </c>
    </row>
    <row r="551" spans="1:5" x14ac:dyDescent="0.3">
      <c r="A551" s="46" t="s">
        <v>722</v>
      </c>
      <c r="B551" s="7" t="s">
        <v>709</v>
      </c>
      <c r="C551" s="119">
        <v>5</v>
      </c>
      <c r="D551" s="119">
        <v>7</v>
      </c>
      <c r="E551" s="120">
        <v>6</v>
      </c>
    </row>
    <row r="552" spans="1:5" x14ac:dyDescent="0.3">
      <c r="A552" s="46" t="s">
        <v>723</v>
      </c>
      <c r="B552" s="7" t="s">
        <v>709</v>
      </c>
      <c r="C552" s="119">
        <v>5</v>
      </c>
      <c r="D552" s="119">
        <v>16</v>
      </c>
      <c r="E552" s="120">
        <v>23</v>
      </c>
    </row>
    <row r="553" spans="1:5" x14ac:dyDescent="0.3">
      <c r="A553" s="46" t="s">
        <v>275</v>
      </c>
      <c r="B553" s="7" t="s">
        <v>709</v>
      </c>
      <c r="C553" s="119">
        <v>6</v>
      </c>
      <c r="D553" s="119">
        <v>2</v>
      </c>
      <c r="E553" s="120">
        <v>11</v>
      </c>
    </row>
    <row r="554" spans="1:5" x14ac:dyDescent="0.3">
      <c r="A554" s="46" t="s">
        <v>724</v>
      </c>
      <c r="B554" s="7" t="s">
        <v>709</v>
      </c>
      <c r="C554" s="119">
        <v>6</v>
      </c>
      <c r="D554" s="119">
        <v>27</v>
      </c>
      <c r="E554" s="120">
        <v>85</v>
      </c>
    </row>
    <row r="555" spans="1:5" x14ac:dyDescent="0.3">
      <c r="A555" s="46" t="s">
        <v>455</v>
      </c>
      <c r="B555" s="7" t="s">
        <v>709</v>
      </c>
      <c r="C555" s="119">
        <v>6</v>
      </c>
      <c r="D555" s="119">
        <v>3</v>
      </c>
      <c r="E555" s="120">
        <v>82</v>
      </c>
    </row>
    <row r="556" spans="1:5" x14ac:dyDescent="0.3">
      <c r="A556" s="46" t="s">
        <v>723</v>
      </c>
      <c r="B556" s="7" t="s">
        <v>709</v>
      </c>
      <c r="C556" s="119">
        <v>6</v>
      </c>
      <c r="D556" s="119">
        <v>30</v>
      </c>
      <c r="E556" s="120">
        <v>11</v>
      </c>
    </row>
    <row r="557" spans="1:5" x14ac:dyDescent="0.3">
      <c r="A557" s="46" t="s">
        <v>725</v>
      </c>
      <c r="B557" s="7" t="s">
        <v>709</v>
      </c>
      <c r="C557" s="119">
        <v>6</v>
      </c>
      <c r="D557" s="119">
        <v>13</v>
      </c>
      <c r="E557" s="120">
        <v>6</v>
      </c>
    </row>
    <row r="558" spans="1:5" x14ac:dyDescent="0.3">
      <c r="A558" s="46" t="s">
        <v>726</v>
      </c>
      <c r="B558" s="7" t="s">
        <v>709</v>
      </c>
      <c r="C558" s="119">
        <v>6</v>
      </c>
      <c r="D558" s="119" t="s">
        <v>727</v>
      </c>
      <c r="E558" s="120">
        <v>29</v>
      </c>
    </row>
    <row r="559" spans="1:5" x14ac:dyDescent="0.3">
      <c r="A559" s="46" t="s">
        <v>275</v>
      </c>
      <c r="B559" s="7" t="s">
        <v>709</v>
      </c>
      <c r="C559" s="119">
        <v>6</v>
      </c>
      <c r="D559" s="119">
        <v>5</v>
      </c>
      <c r="E559" s="120">
        <v>2</v>
      </c>
    </row>
    <row r="560" spans="1:5" x14ac:dyDescent="0.3">
      <c r="A560" s="46" t="s">
        <v>728</v>
      </c>
      <c r="B560" s="7" t="s">
        <v>709</v>
      </c>
      <c r="C560" s="119">
        <v>6</v>
      </c>
      <c r="D560" s="119">
        <v>35</v>
      </c>
      <c r="E560" s="120">
        <v>111</v>
      </c>
    </row>
    <row r="561" spans="1:5" x14ac:dyDescent="0.3">
      <c r="A561" s="46" t="s">
        <v>729</v>
      </c>
      <c r="B561" s="7" t="s">
        <v>709</v>
      </c>
      <c r="C561" s="119">
        <v>6</v>
      </c>
      <c r="D561" s="119">
        <v>36</v>
      </c>
      <c r="E561" s="120">
        <v>47</v>
      </c>
    </row>
    <row r="562" spans="1:5" x14ac:dyDescent="0.3">
      <c r="A562" s="46" t="s">
        <v>730</v>
      </c>
      <c r="B562" s="7" t="s">
        <v>709</v>
      </c>
      <c r="C562" s="119">
        <v>6</v>
      </c>
      <c r="D562" s="119">
        <v>13</v>
      </c>
      <c r="E562" s="120">
        <v>53</v>
      </c>
    </row>
    <row r="563" spans="1:5" x14ac:dyDescent="0.3">
      <c r="A563" s="46" t="s">
        <v>259</v>
      </c>
      <c r="B563" s="7" t="s">
        <v>709</v>
      </c>
      <c r="C563" s="119">
        <v>6</v>
      </c>
      <c r="D563" s="119">
        <v>6</v>
      </c>
      <c r="E563" s="120">
        <v>6</v>
      </c>
    </row>
    <row r="564" spans="1:5" x14ac:dyDescent="0.3">
      <c r="A564" s="46" t="s">
        <v>476</v>
      </c>
      <c r="B564" s="7" t="s">
        <v>709</v>
      </c>
      <c r="C564" s="119">
        <v>6</v>
      </c>
      <c r="D564" s="119">
        <v>16</v>
      </c>
      <c r="E564" s="120">
        <v>23</v>
      </c>
    </row>
    <row r="565" spans="1:5" x14ac:dyDescent="0.3">
      <c r="A565" s="46" t="s">
        <v>731</v>
      </c>
      <c r="B565" s="7" t="s">
        <v>709</v>
      </c>
      <c r="C565" s="119">
        <v>7</v>
      </c>
      <c r="D565" s="119">
        <v>24</v>
      </c>
      <c r="E565" s="120">
        <v>3</v>
      </c>
    </row>
    <row r="566" spans="1:5" x14ac:dyDescent="0.3">
      <c r="A566" s="46" t="s">
        <v>732</v>
      </c>
      <c r="B566" s="7" t="s">
        <v>709</v>
      </c>
      <c r="C566" s="119">
        <v>7</v>
      </c>
      <c r="D566" s="119">
        <v>13</v>
      </c>
      <c r="E566" s="120">
        <v>3</v>
      </c>
    </row>
    <row r="567" spans="1:5" x14ac:dyDescent="0.3">
      <c r="A567" s="46" t="s">
        <v>275</v>
      </c>
      <c r="B567" s="7" t="s">
        <v>709</v>
      </c>
      <c r="C567" s="119">
        <v>7</v>
      </c>
      <c r="D567" s="119">
        <v>6</v>
      </c>
      <c r="E567" s="120">
        <v>9</v>
      </c>
    </row>
    <row r="568" spans="1:5" x14ac:dyDescent="0.3">
      <c r="A568" s="46" t="s">
        <v>733</v>
      </c>
      <c r="B568" s="7" t="s">
        <v>709</v>
      </c>
      <c r="C568" s="119">
        <v>7</v>
      </c>
      <c r="D568" s="119">
        <v>3</v>
      </c>
      <c r="E568" s="120">
        <v>25</v>
      </c>
    </row>
    <row r="569" spans="1:5" x14ac:dyDescent="0.3">
      <c r="A569" s="46" t="s">
        <v>734</v>
      </c>
      <c r="B569" s="7" t="s">
        <v>709</v>
      </c>
      <c r="C569" s="119">
        <v>7</v>
      </c>
      <c r="D569" s="119">
        <v>3</v>
      </c>
      <c r="E569" s="120">
        <v>25</v>
      </c>
    </row>
    <row r="570" spans="1:5" x14ac:dyDescent="0.3">
      <c r="A570" s="46" t="s">
        <v>340</v>
      </c>
      <c r="B570" s="7" t="s">
        <v>709</v>
      </c>
      <c r="C570" s="119">
        <v>7</v>
      </c>
      <c r="D570" s="119">
        <v>23</v>
      </c>
      <c r="E570" s="120">
        <v>1</v>
      </c>
    </row>
    <row r="571" spans="1:5" x14ac:dyDescent="0.3">
      <c r="A571" s="46" t="s">
        <v>735</v>
      </c>
      <c r="B571" s="7" t="s">
        <v>709</v>
      </c>
      <c r="C571" s="119">
        <v>7</v>
      </c>
      <c r="D571" s="119">
        <v>53</v>
      </c>
      <c r="E571" s="120">
        <v>42</v>
      </c>
    </row>
    <row r="572" spans="1:5" x14ac:dyDescent="0.3">
      <c r="A572" s="46" t="s">
        <v>370</v>
      </c>
      <c r="B572" s="7" t="s">
        <v>709</v>
      </c>
      <c r="C572" s="119">
        <v>7</v>
      </c>
      <c r="D572" s="119">
        <v>19</v>
      </c>
      <c r="E572" s="120">
        <v>3</v>
      </c>
    </row>
    <row r="573" spans="1:5" x14ac:dyDescent="0.3">
      <c r="A573" s="46" t="s">
        <v>454</v>
      </c>
      <c r="B573" s="7" t="s">
        <v>709</v>
      </c>
      <c r="C573" s="119">
        <v>7</v>
      </c>
      <c r="D573" s="119">
        <v>1</v>
      </c>
      <c r="E573" s="120">
        <v>405</v>
      </c>
    </row>
    <row r="574" spans="1:5" x14ac:dyDescent="0.3">
      <c r="A574" s="46" t="s">
        <v>736</v>
      </c>
      <c r="B574" s="7" t="s">
        <v>709</v>
      </c>
      <c r="C574" s="119">
        <v>7</v>
      </c>
      <c r="D574" s="119">
        <v>4</v>
      </c>
      <c r="E574" s="120">
        <v>7</v>
      </c>
    </row>
    <row r="575" spans="1:5" x14ac:dyDescent="0.3">
      <c r="A575" s="46" t="s">
        <v>455</v>
      </c>
      <c r="B575" s="7" t="s">
        <v>709</v>
      </c>
      <c r="C575" s="119">
        <v>7</v>
      </c>
      <c r="D575" s="119">
        <v>6</v>
      </c>
      <c r="E575" s="120">
        <v>96</v>
      </c>
    </row>
    <row r="576" spans="1:5" x14ac:dyDescent="0.3">
      <c r="A576" s="46" t="s">
        <v>737</v>
      </c>
      <c r="B576" s="7" t="s">
        <v>709</v>
      </c>
      <c r="C576" s="119">
        <v>7</v>
      </c>
      <c r="D576" s="119">
        <v>31</v>
      </c>
      <c r="E576" s="120">
        <v>87</v>
      </c>
    </row>
    <row r="577" spans="1:5" x14ac:dyDescent="0.3">
      <c r="A577" s="46" t="s">
        <v>738</v>
      </c>
      <c r="B577" s="7" t="s">
        <v>709</v>
      </c>
      <c r="C577" s="119">
        <v>7</v>
      </c>
      <c r="D577" s="119">
        <v>3</v>
      </c>
      <c r="E577" s="120">
        <v>3</v>
      </c>
    </row>
    <row r="578" spans="1:5" x14ac:dyDescent="0.3">
      <c r="A578" s="46" t="s">
        <v>739</v>
      </c>
      <c r="B578" s="7" t="s">
        <v>709</v>
      </c>
      <c r="C578" s="119">
        <v>7</v>
      </c>
      <c r="D578" s="119">
        <v>36</v>
      </c>
      <c r="E578" s="120">
        <v>9</v>
      </c>
    </row>
    <row r="579" spans="1:5" x14ac:dyDescent="0.3">
      <c r="A579" s="46" t="s">
        <v>289</v>
      </c>
      <c r="B579" s="7" t="s">
        <v>709</v>
      </c>
      <c r="C579" s="119">
        <v>7</v>
      </c>
      <c r="D579" s="119">
        <v>44</v>
      </c>
      <c r="E579" s="120">
        <v>404</v>
      </c>
    </row>
    <row r="580" spans="1:5" x14ac:dyDescent="0.3">
      <c r="A580" s="46" t="s">
        <v>157</v>
      </c>
      <c r="B580" s="7" t="s">
        <v>709</v>
      </c>
      <c r="C580" s="119">
        <v>7</v>
      </c>
      <c r="D580" s="119">
        <v>30</v>
      </c>
      <c r="E580" s="120">
        <v>31</v>
      </c>
    </row>
    <row r="581" spans="1:5" x14ac:dyDescent="0.3">
      <c r="A581" s="46" t="s">
        <v>740</v>
      </c>
      <c r="B581" s="7" t="s">
        <v>709</v>
      </c>
      <c r="C581" s="119">
        <v>7</v>
      </c>
      <c r="D581" s="119" t="s">
        <v>741</v>
      </c>
      <c r="E581" s="120">
        <v>35</v>
      </c>
    </row>
    <row r="582" spans="1:5" x14ac:dyDescent="0.3">
      <c r="A582" s="46" t="s">
        <v>269</v>
      </c>
      <c r="B582" s="7" t="s">
        <v>709</v>
      </c>
      <c r="C582" s="119">
        <v>7</v>
      </c>
      <c r="D582" s="119">
        <v>28</v>
      </c>
      <c r="E582" s="120">
        <v>136</v>
      </c>
    </row>
    <row r="583" spans="1:5" x14ac:dyDescent="0.3">
      <c r="A583" s="46" t="s">
        <v>742</v>
      </c>
      <c r="B583" s="7" t="s">
        <v>709</v>
      </c>
      <c r="C583" s="119">
        <v>7</v>
      </c>
      <c r="D583" s="119">
        <v>62</v>
      </c>
      <c r="E583" s="120">
        <v>9</v>
      </c>
    </row>
    <row r="584" spans="1:5" x14ac:dyDescent="0.3">
      <c r="A584" s="46" t="s">
        <v>520</v>
      </c>
      <c r="B584" s="7" t="s">
        <v>709</v>
      </c>
      <c r="C584" s="119">
        <v>7</v>
      </c>
      <c r="D584" s="119">
        <v>5</v>
      </c>
      <c r="E584" s="120">
        <v>2</v>
      </c>
    </row>
    <row r="585" spans="1:5" x14ac:dyDescent="0.3">
      <c r="A585" s="46" t="s">
        <v>275</v>
      </c>
      <c r="B585" s="7" t="s">
        <v>709</v>
      </c>
      <c r="C585" s="119">
        <v>7</v>
      </c>
      <c r="D585" s="119">
        <v>21</v>
      </c>
      <c r="E585" s="120">
        <v>65</v>
      </c>
    </row>
    <row r="586" spans="1:5" x14ac:dyDescent="0.3">
      <c r="A586" s="46" t="s">
        <v>391</v>
      </c>
      <c r="B586" s="7" t="s">
        <v>709</v>
      </c>
      <c r="C586" s="119">
        <v>8</v>
      </c>
      <c r="D586" s="119" t="s">
        <v>743</v>
      </c>
      <c r="E586" s="120">
        <v>11</v>
      </c>
    </row>
    <row r="587" spans="1:5" x14ac:dyDescent="0.3">
      <c r="A587" s="46" t="s">
        <v>408</v>
      </c>
      <c r="B587" s="7" t="s">
        <v>709</v>
      </c>
      <c r="C587" s="119">
        <v>8</v>
      </c>
      <c r="D587" s="119">
        <v>3</v>
      </c>
      <c r="E587" s="120">
        <v>1</v>
      </c>
    </row>
    <row r="588" spans="1:5" x14ac:dyDescent="0.3">
      <c r="A588" s="46" t="s">
        <v>744</v>
      </c>
      <c r="B588" s="7" t="s">
        <v>709</v>
      </c>
      <c r="C588" s="119">
        <v>8</v>
      </c>
      <c r="D588" s="119" t="s">
        <v>745</v>
      </c>
      <c r="E588" s="120">
        <v>23</v>
      </c>
    </row>
    <row r="589" spans="1:5" x14ac:dyDescent="0.3">
      <c r="A589" s="46" t="s">
        <v>746</v>
      </c>
      <c r="B589" s="7" t="s">
        <v>709</v>
      </c>
      <c r="C589" s="119">
        <v>8</v>
      </c>
      <c r="D589" s="119">
        <v>93</v>
      </c>
      <c r="E589" s="120">
        <v>85</v>
      </c>
    </row>
    <row r="590" spans="1:5" x14ac:dyDescent="0.3">
      <c r="A590" s="46" t="s">
        <v>417</v>
      </c>
      <c r="B590" s="7" t="s">
        <v>709</v>
      </c>
      <c r="C590" s="119">
        <v>8</v>
      </c>
      <c r="D590" s="119">
        <v>19</v>
      </c>
      <c r="E590" s="120">
        <v>1</v>
      </c>
    </row>
    <row r="591" spans="1:5" x14ac:dyDescent="0.3">
      <c r="A591" s="46" t="s">
        <v>270</v>
      </c>
      <c r="B591" s="7" t="s">
        <v>709</v>
      </c>
      <c r="C591" s="119">
        <v>8</v>
      </c>
      <c r="D591" s="119">
        <v>51</v>
      </c>
      <c r="E591" s="120">
        <v>96</v>
      </c>
    </row>
    <row r="592" spans="1:5" x14ac:dyDescent="0.3">
      <c r="A592" s="46" t="s">
        <v>369</v>
      </c>
      <c r="B592" s="7" t="s">
        <v>709</v>
      </c>
      <c r="C592" s="119">
        <v>8</v>
      </c>
      <c r="D592" s="119">
        <v>23</v>
      </c>
      <c r="E592" s="120">
        <v>4</v>
      </c>
    </row>
    <row r="593" spans="1:5" x14ac:dyDescent="0.3">
      <c r="A593" s="46" t="s">
        <v>295</v>
      </c>
      <c r="B593" s="7" t="s">
        <v>709</v>
      </c>
      <c r="C593" s="119">
        <v>8</v>
      </c>
      <c r="D593" s="119">
        <v>91</v>
      </c>
      <c r="E593" s="120">
        <v>17</v>
      </c>
    </row>
    <row r="594" spans="1:5" x14ac:dyDescent="0.3">
      <c r="A594" s="46" t="s">
        <v>455</v>
      </c>
      <c r="B594" s="7" t="s">
        <v>709</v>
      </c>
      <c r="C594" s="119">
        <v>9</v>
      </c>
      <c r="D594" s="119">
        <v>8</v>
      </c>
      <c r="E594" s="120">
        <v>38</v>
      </c>
    </row>
    <row r="595" spans="1:5" x14ac:dyDescent="0.3">
      <c r="A595" s="46" t="s">
        <v>520</v>
      </c>
      <c r="B595" s="7" t="s">
        <v>709</v>
      </c>
      <c r="C595" s="119">
        <v>9</v>
      </c>
      <c r="D595" s="119">
        <v>15</v>
      </c>
      <c r="E595" s="120">
        <v>15</v>
      </c>
    </row>
    <row r="596" spans="1:5" x14ac:dyDescent="0.3">
      <c r="A596" s="46" t="s">
        <v>462</v>
      </c>
      <c r="B596" s="7" t="s">
        <v>709</v>
      </c>
      <c r="C596" s="119">
        <v>9</v>
      </c>
      <c r="D596" s="119">
        <v>4</v>
      </c>
      <c r="E596" s="120">
        <v>32</v>
      </c>
    </row>
    <row r="597" spans="1:5" x14ac:dyDescent="0.3">
      <c r="A597" s="46" t="s">
        <v>290</v>
      </c>
      <c r="B597" s="7" t="s">
        <v>709</v>
      </c>
      <c r="C597" s="119">
        <v>9</v>
      </c>
      <c r="D597" s="119">
        <v>34</v>
      </c>
      <c r="E597" s="120">
        <v>25</v>
      </c>
    </row>
    <row r="598" spans="1:5" x14ac:dyDescent="0.3">
      <c r="A598" s="46" t="s">
        <v>670</v>
      </c>
      <c r="B598" s="7" t="s">
        <v>709</v>
      </c>
      <c r="C598" s="119">
        <v>9</v>
      </c>
      <c r="D598" s="119">
        <v>6</v>
      </c>
      <c r="E598" s="120">
        <v>68</v>
      </c>
    </row>
    <row r="599" spans="1:5" x14ac:dyDescent="0.3">
      <c r="A599" s="46" t="s">
        <v>747</v>
      </c>
      <c r="B599" s="7" t="s">
        <v>709</v>
      </c>
      <c r="C599" s="119">
        <v>9</v>
      </c>
      <c r="D599" s="119">
        <v>3</v>
      </c>
      <c r="E599" s="120">
        <v>93</v>
      </c>
    </row>
    <row r="600" spans="1:5" x14ac:dyDescent="0.3">
      <c r="A600" s="46" t="s">
        <v>289</v>
      </c>
      <c r="B600" s="7" t="s">
        <v>709</v>
      </c>
      <c r="C600" s="119">
        <v>9</v>
      </c>
      <c r="D600" s="119">
        <v>136</v>
      </c>
      <c r="E600" s="120">
        <v>6</v>
      </c>
    </row>
    <row r="601" spans="1:5" x14ac:dyDescent="0.3">
      <c r="A601" s="46" t="s">
        <v>243</v>
      </c>
      <c r="B601" s="7" t="s">
        <v>709</v>
      </c>
      <c r="C601" s="119">
        <v>9</v>
      </c>
      <c r="D601" s="119">
        <v>36</v>
      </c>
      <c r="E601" s="120">
        <v>89</v>
      </c>
    </row>
    <row r="602" spans="1:5" x14ac:dyDescent="0.3">
      <c r="A602" s="46" t="s">
        <v>520</v>
      </c>
      <c r="B602" s="7" t="s">
        <v>709</v>
      </c>
      <c r="C602" s="119">
        <v>9</v>
      </c>
      <c r="D602" s="119">
        <v>1</v>
      </c>
      <c r="E602" s="120">
        <v>45</v>
      </c>
    </row>
    <row r="603" spans="1:5" x14ac:dyDescent="0.3">
      <c r="A603" s="46" t="s">
        <v>59</v>
      </c>
      <c r="B603" s="7" t="s">
        <v>709</v>
      </c>
      <c r="C603" s="119">
        <v>9</v>
      </c>
      <c r="D603" s="119">
        <v>22</v>
      </c>
      <c r="E603" s="120">
        <v>30</v>
      </c>
    </row>
    <row r="604" spans="1:5" x14ac:dyDescent="0.3">
      <c r="A604" s="46" t="s">
        <v>748</v>
      </c>
      <c r="B604" s="7" t="s">
        <v>709</v>
      </c>
      <c r="C604" s="119">
        <v>9</v>
      </c>
      <c r="D604" s="119">
        <v>51</v>
      </c>
      <c r="E604" s="120">
        <v>12</v>
      </c>
    </row>
    <row r="605" spans="1:5" x14ac:dyDescent="0.3">
      <c r="A605" s="46" t="s">
        <v>749</v>
      </c>
      <c r="B605" s="7" t="s">
        <v>709</v>
      </c>
      <c r="C605" s="119">
        <v>9</v>
      </c>
      <c r="D605" s="119" t="s">
        <v>320</v>
      </c>
      <c r="E605" s="120">
        <v>6</v>
      </c>
    </row>
    <row r="606" spans="1:5" x14ac:dyDescent="0.3">
      <c r="A606" s="46" t="s">
        <v>750</v>
      </c>
      <c r="B606" s="7" t="s">
        <v>709</v>
      </c>
      <c r="C606" s="119">
        <v>9</v>
      </c>
      <c r="D606" s="119">
        <v>13</v>
      </c>
      <c r="E606" s="120">
        <v>24</v>
      </c>
    </row>
    <row r="607" spans="1:5" x14ac:dyDescent="0.3">
      <c r="A607" s="46" t="s">
        <v>519</v>
      </c>
      <c r="B607" s="7" t="s">
        <v>709</v>
      </c>
      <c r="C607" s="119">
        <v>10</v>
      </c>
      <c r="D607" s="119">
        <v>68</v>
      </c>
      <c r="E607" s="120">
        <v>1</v>
      </c>
    </row>
    <row r="608" spans="1:5" x14ac:dyDescent="0.3">
      <c r="A608" s="46" t="s">
        <v>330</v>
      </c>
      <c r="B608" s="7" t="s">
        <v>709</v>
      </c>
      <c r="C608" s="119">
        <v>10</v>
      </c>
      <c r="D608" s="119">
        <v>34</v>
      </c>
      <c r="E608" s="120">
        <v>25</v>
      </c>
    </row>
    <row r="609" spans="1:5" x14ac:dyDescent="0.3">
      <c r="A609" s="47" t="s">
        <v>371</v>
      </c>
      <c r="B609" s="7" t="s">
        <v>709</v>
      </c>
      <c r="C609" s="119">
        <v>10</v>
      </c>
      <c r="D609" s="119">
        <v>6</v>
      </c>
      <c r="E609" s="120">
        <v>96</v>
      </c>
    </row>
    <row r="610" spans="1:5" x14ac:dyDescent="0.3">
      <c r="A610" s="46" t="s">
        <v>751</v>
      </c>
      <c r="B610" s="7" t="s">
        <v>709</v>
      </c>
      <c r="C610" s="119">
        <v>10</v>
      </c>
      <c r="D610" s="119">
        <v>18</v>
      </c>
      <c r="E610" s="120">
        <v>16</v>
      </c>
    </row>
    <row r="611" spans="1:5" x14ac:dyDescent="0.3">
      <c r="A611" s="46" t="s">
        <v>263</v>
      </c>
      <c r="B611" s="7" t="s">
        <v>709</v>
      </c>
      <c r="C611" s="119">
        <v>10</v>
      </c>
      <c r="D611" s="119" t="s">
        <v>752</v>
      </c>
      <c r="E611" s="120">
        <v>53</v>
      </c>
    </row>
    <row r="612" spans="1:5" x14ac:dyDescent="0.3">
      <c r="A612" s="46" t="s">
        <v>613</v>
      </c>
      <c r="B612" s="7" t="s">
        <v>709</v>
      </c>
      <c r="C612" s="119">
        <v>10</v>
      </c>
      <c r="D612" s="119">
        <v>35</v>
      </c>
      <c r="E612" s="120">
        <v>19</v>
      </c>
    </row>
    <row r="613" spans="1:5" x14ac:dyDescent="0.3">
      <c r="A613" s="46" t="s">
        <v>335</v>
      </c>
      <c r="B613" s="7" t="s">
        <v>709</v>
      </c>
      <c r="C613" s="119">
        <v>10</v>
      </c>
      <c r="D613" s="119">
        <v>1</v>
      </c>
      <c r="E613" s="120">
        <v>72</v>
      </c>
    </row>
    <row r="614" spans="1:5" x14ac:dyDescent="0.3">
      <c r="A614" s="46" t="s">
        <v>753</v>
      </c>
      <c r="B614" s="7" t="s">
        <v>709</v>
      </c>
      <c r="C614" s="119">
        <v>10</v>
      </c>
      <c r="D614" s="119">
        <v>51</v>
      </c>
      <c r="E614" s="120">
        <v>15</v>
      </c>
    </row>
    <row r="615" spans="1:5" x14ac:dyDescent="0.3">
      <c r="A615" s="46" t="s">
        <v>587</v>
      </c>
      <c r="B615" s="7" t="s">
        <v>709</v>
      </c>
      <c r="C615" s="119">
        <v>11</v>
      </c>
      <c r="D615" s="119">
        <v>18</v>
      </c>
      <c r="E615" s="120">
        <v>16</v>
      </c>
    </row>
    <row r="616" spans="1:5" x14ac:dyDescent="0.3">
      <c r="A616" s="46" t="s">
        <v>289</v>
      </c>
      <c r="B616" s="7" t="s">
        <v>709</v>
      </c>
      <c r="C616" s="119">
        <v>11</v>
      </c>
      <c r="D616" s="119">
        <v>4</v>
      </c>
      <c r="E616" s="120">
        <v>12</v>
      </c>
    </row>
    <row r="617" spans="1:5" x14ac:dyDescent="0.3">
      <c r="A617" s="46" t="s">
        <v>360</v>
      </c>
      <c r="B617" s="7" t="s">
        <v>709</v>
      </c>
      <c r="C617" s="119">
        <v>11</v>
      </c>
      <c r="D617" s="119">
        <v>5</v>
      </c>
      <c r="E617" s="120">
        <v>10</v>
      </c>
    </row>
    <row r="618" spans="1:5" x14ac:dyDescent="0.3">
      <c r="A618" s="46" t="s">
        <v>274</v>
      </c>
      <c r="B618" s="7" t="s">
        <v>709</v>
      </c>
      <c r="C618" s="119">
        <v>12</v>
      </c>
      <c r="D618" s="119" t="s">
        <v>743</v>
      </c>
      <c r="E618" s="120">
        <v>11</v>
      </c>
    </row>
    <row r="619" spans="1:5" x14ac:dyDescent="0.3">
      <c r="A619" s="46" t="s">
        <v>754</v>
      </c>
      <c r="B619" s="7" t="s">
        <v>709</v>
      </c>
      <c r="C619" s="119">
        <v>12</v>
      </c>
      <c r="D619" s="119">
        <v>31</v>
      </c>
      <c r="E619" s="120">
        <v>86</v>
      </c>
    </row>
    <row r="620" spans="1:5" x14ac:dyDescent="0.3">
      <c r="A620" s="46" t="s">
        <v>755</v>
      </c>
      <c r="B620" s="7" t="s">
        <v>709</v>
      </c>
      <c r="C620" s="119">
        <v>12</v>
      </c>
      <c r="D620" s="119">
        <v>15</v>
      </c>
      <c r="E620" s="120">
        <v>96</v>
      </c>
    </row>
    <row r="621" spans="1:5" x14ac:dyDescent="0.3">
      <c r="A621" s="46" t="s">
        <v>756</v>
      </c>
      <c r="B621" s="7" t="s">
        <v>709</v>
      </c>
      <c r="C621" s="119">
        <v>12</v>
      </c>
      <c r="D621" s="119">
        <v>15</v>
      </c>
      <c r="E621" s="120">
        <v>35</v>
      </c>
    </row>
    <row r="622" spans="1:5" x14ac:dyDescent="0.3">
      <c r="A622" s="46" t="s">
        <v>757</v>
      </c>
      <c r="B622" s="7" t="s">
        <v>709</v>
      </c>
      <c r="C622" s="119">
        <v>19</v>
      </c>
      <c r="D622" s="119">
        <v>6</v>
      </c>
      <c r="E622" s="120">
        <v>86</v>
      </c>
    </row>
    <row r="623" spans="1:5" x14ac:dyDescent="0.3">
      <c r="A623" s="46" t="s">
        <v>436</v>
      </c>
      <c r="B623" s="7" t="s">
        <v>709</v>
      </c>
      <c r="C623" s="119">
        <v>22</v>
      </c>
      <c r="D623" s="119">
        <v>2</v>
      </c>
      <c r="E623" s="120">
        <v>2</v>
      </c>
    </row>
    <row r="624" spans="1:5" x14ac:dyDescent="0.3">
      <c r="A624" s="46" t="s">
        <v>544</v>
      </c>
      <c r="B624" s="7" t="s">
        <v>709</v>
      </c>
      <c r="C624" s="119">
        <v>22</v>
      </c>
      <c r="D624" s="119">
        <v>6</v>
      </c>
      <c r="E624" s="120">
        <v>83</v>
      </c>
    </row>
    <row r="625" spans="1:5" x14ac:dyDescent="0.3">
      <c r="A625" s="46" t="s">
        <v>758</v>
      </c>
      <c r="B625" s="7" t="s">
        <v>709</v>
      </c>
      <c r="C625" s="119">
        <v>24</v>
      </c>
      <c r="D625" s="119">
        <v>3</v>
      </c>
      <c r="E625" s="120">
        <v>2</v>
      </c>
    </row>
    <row r="626" spans="1:5" x14ac:dyDescent="0.3">
      <c r="A626" s="46" t="s">
        <v>247</v>
      </c>
      <c r="B626" s="7" t="s">
        <v>709</v>
      </c>
      <c r="C626" s="119">
        <v>24</v>
      </c>
      <c r="D626" s="119">
        <v>1</v>
      </c>
      <c r="E626" s="120">
        <v>133</v>
      </c>
    </row>
    <row r="627" spans="1:5" x14ac:dyDescent="0.3">
      <c r="A627" s="46" t="s">
        <v>243</v>
      </c>
      <c r="B627" s="7" t="s">
        <v>709</v>
      </c>
      <c r="C627" s="119">
        <v>25</v>
      </c>
      <c r="D627" s="119">
        <v>3</v>
      </c>
      <c r="E627" s="120">
        <v>33</v>
      </c>
    </row>
    <row r="628" spans="1:5" x14ac:dyDescent="0.3">
      <c r="A628" s="46" t="s">
        <v>275</v>
      </c>
      <c r="B628" s="7" t="s">
        <v>709</v>
      </c>
      <c r="C628" s="119">
        <v>26</v>
      </c>
      <c r="D628" s="119">
        <v>31</v>
      </c>
      <c r="E628" s="120">
        <v>59</v>
      </c>
    </row>
    <row r="629" spans="1:5" x14ac:dyDescent="0.3">
      <c r="A629" s="46" t="s">
        <v>722</v>
      </c>
      <c r="B629" s="7" t="s">
        <v>709</v>
      </c>
      <c r="C629" s="119">
        <v>26</v>
      </c>
      <c r="D629" s="119">
        <v>136</v>
      </c>
      <c r="E629" s="120">
        <v>46</v>
      </c>
    </row>
    <row r="630" spans="1:5" x14ac:dyDescent="0.3">
      <c r="A630" s="46" t="s">
        <v>264</v>
      </c>
      <c r="B630" s="7" t="s">
        <v>709</v>
      </c>
      <c r="C630" s="119">
        <v>26</v>
      </c>
      <c r="D630" s="119">
        <v>22</v>
      </c>
      <c r="E630" s="120">
        <v>56</v>
      </c>
    </row>
    <row r="631" spans="1:5" x14ac:dyDescent="0.3">
      <c r="A631" s="46" t="s">
        <v>759</v>
      </c>
      <c r="B631" s="7" t="s">
        <v>709</v>
      </c>
      <c r="C631" s="119">
        <v>85</v>
      </c>
      <c r="D631" s="119">
        <v>10</v>
      </c>
      <c r="E631" s="120">
        <v>28</v>
      </c>
    </row>
    <row r="632" spans="1:5" x14ac:dyDescent="0.3">
      <c r="A632" s="46" t="s">
        <v>263</v>
      </c>
      <c r="B632" s="7" t="s">
        <v>709</v>
      </c>
      <c r="C632" s="119">
        <v>80</v>
      </c>
      <c r="D632" s="119">
        <v>9</v>
      </c>
      <c r="E632" s="120">
        <v>8</v>
      </c>
    </row>
    <row r="633" spans="1:5" x14ac:dyDescent="0.3">
      <c r="A633" s="46" t="s">
        <v>670</v>
      </c>
      <c r="B633" s="7" t="s">
        <v>709</v>
      </c>
      <c r="C633" s="119">
        <v>75</v>
      </c>
      <c r="D633" s="119">
        <v>23</v>
      </c>
      <c r="E633" s="120">
        <v>76</v>
      </c>
    </row>
    <row r="634" spans="1:5" x14ac:dyDescent="0.3">
      <c r="A634" s="46" t="s">
        <v>279</v>
      </c>
      <c r="B634" s="7" t="s">
        <v>760</v>
      </c>
      <c r="C634" s="119">
        <v>9</v>
      </c>
      <c r="D634" s="119">
        <v>4</v>
      </c>
      <c r="E634" s="120">
        <v>11</v>
      </c>
    </row>
    <row r="635" spans="1:5" x14ac:dyDescent="0.3">
      <c r="A635" s="46" t="s">
        <v>455</v>
      </c>
      <c r="B635" s="7" t="s">
        <v>760</v>
      </c>
      <c r="C635" s="119">
        <v>10</v>
      </c>
      <c r="D635" s="119">
        <v>5</v>
      </c>
      <c r="E635" s="120">
        <v>4</v>
      </c>
    </row>
    <row r="636" spans="1:5" x14ac:dyDescent="0.3">
      <c r="A636" s="46" t="s">
        <v>761</v>
      </c>
      <c r="B636" s="7" t="s">
        <v>760</v>
      </c>
      <c r="C636" s="119">
        <v>11</v>
      </c>
      <c r="D636" s="119">
        <v>3</v>
      </c>
      <c r="E636" s="120">
        <v>3</v>
      </c>
    </row>
    <row r="637" spans="1:5" x14ac:dyDescent="0.3">
      <c r="A637" s="46" t="s">
        <v>291</v>
      </c>
      <c r="B637" s="7" t="s">
        <v>762</v>
      </c>
      <c r="C637" s="119">
        <v>10</v>
      </c>
      <c r="D637" s="119">
        <v>96</v>
      </c>
      <c r="E637" s="120">
        <v>67</v>
      </c>
    </row>
    <row r="638" spans="1:5" x14ac:dyDescent="0.3">
      <c r="A638" s="46" t="s">
        <v>763</v>
      </c>
      <c r="B638" s="7" t="s">
        <v>764</v>
      </c>
      <c r="C638" s="119">
        <v>7</v>
      </c>
      <c r="D638" s="119">
        <v>88</v>
      </c>
      <c r="E638" s="120">
        <v>68</v>
      </c>
    </row>
    <row r="639" spans="1:5" x14ac:dyDescent="0.3">
      <c r="A639" s="46" t="s">
        <v>765</v>
      </c>
      <c r="B639" s="7" t="s">
        <v>764</v>
      </c>
      <c r="C639" s="119">
        <v>8</v>
      </c>
      <c r="D639" s="119">
        <v>27</v>
      </c>
      <c r="E639" s="120">
        <v>10</v>
      </c>
    </row>
    <row r="640" spans="1:5" x14ac:dyDescent="0.3">
      <c r="A640" s="46" t="s">
        <v>766</v>
      </c>
      <c r="B640" s="7" t="s">
        <v>764</v>
      </c>
      <c r="C640" s="119">
        <v>10</v>
      </c>
      <c r="D640" s="119">
        <v>75</v>
      </c>
      <c r="E640" s="120">
        <v>58</v>
      </c>
    </row>
    <row r="641" spans="1:5" x14ac:dyDescent="0.3">
      <c r="A641" s="46" t="s">
        <v>275</v>
      </c>
      <c r="B641" s="7" t="s">
        <v>767</v>
      </c>
      <c r="C641" s="119">
        <v>9</v>
      </c>
      <c r="D641" s="119">
        <v>53</v>
      </c>
      <c r="E641" s="120">
        <v>32</v>
      </c>
    </row>
    <row r="642" spans="1:5" x14ac:dyDescent="0.3">
      <c r="A642" s="46" t="s">
        <v>631</v>
      </c>
      <c r="B642" s="7" t="s">
        <v>767</v>
      </c>
      <c r="C642" s="119">
        <v>10</v>
      </c>
      <c r="D642" s="119">
        <v>42</v>
      </c>
      <c r="E642" s="120">
        <v>2</v>
      </c>
    </row>
    <row r="643" spans="1:5" x14ac:dyDescent="0.3">
      <c r="A643" s="46" t="s">
        <v>335</v>
      </c>
      <c r="B643" s="7" t="s">
        <v>768</v>
      </c>
      <c r="C643" s="119">
        <v>8</v>
      </c>
      <c r="D643" s="119">
        <v>3</v>
      </c>
      <c r="E643" s="120">
        <v>2</v>
      </c>
    </row>
    <row r="644" spans="1:5" x14ac:dyDescent="0.3">
      <c r="A644" s="46" t="s">
        <v>769</v>
      </c>
      <c r="B644" s="7" t="s">
        <v>768</v>
      </c>
      <c r="C644" s="119">
        <v>11</v>
      </c>
      <c r="D644" s="119">
        <v>13</v>
      </c>
      <c r="E644" s="120">
        <v>77</v>
      </c>
    </row>
    <row r="645" spans="1:5" x14ac:dyDescent="0.3">
      <c r="A645" s="46" t="s">
        <v>770</v>
      </c>
      <c r="B645" s="7" t="s">
        <v>771</v>
      </c>
      <c r="C645" s="119">
        <v>6</v>
      </c>
      <c r="D645" s="119">
        <v>72</v>
      </c>
      <c r="E645" s="120">
        <v>75</v>
      </c>
    </row>
    <row r="646" spans="1:5" x14ac:dyDescent="0.3">
      <c r="A646" s="46" t="s">
        <v>755</v>
      </c>
      <c r="B646" s="7" t="s">
        <v>772</v>
      </c>
      <c r="C646" s="119">
        <v>10</v>
      </c>
      <c r="D646" s="119">
        <v>177</v>
      </c>
      <c r="E646" s="120">
        <v>52</v>
      </c>
    </row>
    <row r="647" spans="1:5" x14ac:dyDescent="0.3">
      <c r="A647" s="46" t="s">
        <v>163</v>
      </c>
      <c r="B647" s="7" t="s">
        <v>773</v>
      </c>
      <c r="C647" s="119">
        <v>9</v>
      </c>
      <c r="D647" s="119">
        <v>56</v>
      </c>
      <c r="E647" s="120">
        <v>52</v>
      </c>
    </row>
    <row r="648" spans="1:5" x14ac:dyDescent="0.3">
      <c r="A648" s="46" t="s">
        <v>774</v>
      </c>
      <c r="B648" s="7" t="s">
        <v>775</v>
      </c>
      <c r="C648" s="119">
        <v>4</v>
      </c>
      <c r="D648" s="119">
        <v>11</v>
      </c>
      <c r="E648" s="120">
        <v>96</v>
      </c>
    </row>
    <row r="649" spans="1:5" x14ac:dyDescent="0.3">
      <c r="A649" s="46" t="s">
        <v>521</v>
      </c>
      <c r="B649" s="7" t="s">
        <v>775</v>
      </c>
      <c r="C649" s="119">
        <v>5</v>
      </c>
      <c r="D649" s="119">
        <v>10</v>
      </c>
      <c r="E649" s="120">
        <v>43</v>
      </c>
    </row>
    <row r="650" spans="1:5" x14ac:dyDescent="0.3">
      <c r="A650" s="46" t="s">
        <v>559</v>
      </c>
      <c r="B650" s="7" t="s">
        <v>775</v>
      </c>
      <c r="C650" s="119">
        <v>6</v>
      </c>
      <c r="D650" s="119">
        <v>4</v>
      </c>
      <c r="E650" s="120">
        <v>13</v>
      </c>
    </row>
    <row r="651" spans="1:5" x14ac:dyDescent="0.3">
      <c r="A651" s="46" t="s">
        <v>776</v>
      </c>
      <c r="B651" s="7" t="s">
        <v>775</v>
      </c>
      <c r="C651" s="119">
        <v>6</v>
      </c>
      <c r="D651" s="119">
        <v>1</v>
      </c>
      <c r="E651" s="120">
        <v>16</v>
      </c>
    </row>
    <row r="652" spans="1:5" x14ac:dyDescent="0.3">
      <c r="A652" s="46" t="s">
        <v>438</v>
      </c>
      <c r="B652" s="7" t="s">
        <v>775</v>
      </c>
      <c r="C652" s="119">
        <v>6</v>
      </c>
      <c r="D652" s="119">
        <v>11</v>
      </c>
      <c r="E652" s="120">
        <v>8</v>
      </c>
    </row>
    <row r="653" spans="1:5" x14ac:dyDescent="0.3">
      <c r="A653" s="46" t="s">
        <v>417</v>
      </c>
      <c r="B653" s="7" t="s">
        <v>775</v>
      </c>
      <c r="C653" s="119">
        <v>6</v>
      </c>
      <c r="D653" s="119">
        <v>2</v>
      </c>
      <c r="E653" s="120">
        <v>8</v>
      </c>
    </row>
    <row r="654" spans="1:5" x14ac:dyDescent="0.3">
      <c r="A654" s="46" t="s">
        <v>777</v>
      </c>
      <c r="B654" s="7" t="s">
        <v>775</v>
      </c>
      <c r="C654" s="119">
        <v>6</v>
      </c>
      <c r="D654" s="119">
        <v>11</v>
      </c>
      <c r="E654" s="120">
        <v>25</v>
      </c>
    </row>
    <row r="655" spans="1:5" x14ac:dyDescent="0.3">
      <c r="A655" s="46" t="s">
        <v>671</v>
      </c>
      <c r="B655" s="7" t="s">
        <v>775</v>
      </c>
      <c r="C655" s="119">
        <v>6</v>
      </c>
      <c r="D655" s="119">
        <v>7</v>
      </c>
      <c r="E655" s="120">
        <v>48</v>
      </c>
    </row>
    <row r="656" spans="1:5" x14ac:dyDescent="0.3">
      <c r="A656" s="46" t="s">
        <v>778</v>
      </c>
      <c r="B656" s="7" t="s">
        <v>775</v>
      </c>
      <c r="C656" s="119">
        <v>6</v>
      </c>
      <c r="D656" s="119">
        <v>41</v>
      </c>
      <c r="E656" s="120">
        <v>2</v>
      </c>
    </row>
    <row r="657" spans="1:5" x14ac:dyDescent="0.3">
      <c r="A657" s="46" t="s">
        <v>779</v>
      </c>
      <c r="B657" s="7" t="s">
        <v>775</v>
      </c>
      <c r="C657" s="119">
        <v>7</v>
      </c>
      <c r="D657" s="119">
        <v>3</v>
      </c>
      <c r="E657" s="120">
        <v>57</v>
      </c>
    </row>
    <row r="658" spans="1:5" x14ac:dyDescent="0.3">
      <c r="A658" s="46" t="s">
        <v>682</v>
      </c>
      <c r="B658" s="7" t="s">
        <v>775</v>
      </c>
      <c r="C658" s="119">
        <v>7</v>
      </c>
      <c r="D658" s="119">
        <v>3</v>
      </c>
      <c r="E658" s="120">
        <v>29</v>
      </c>
    </row>
    <row r="659" spans="1:5" x14ac:dyDescent="0.3">
      <c r="A659" s="46" t="s">
        <v>659</v>
      </c>
      <c r="B659" s="7" t="s">
        <v>775</v>
      </c>
      <c r="C659" s="119">
        <v>7</v>
      </c>
      <c r="D659" s="119">
        <v>13</v>
      </c>
      <c r="E659" s="120">
        <v>52</v>
      </c>
    </row>
    <row r="660" spans="1:5" x14ac:dyDescent="0.3">
      <c r="A660" s="46" t="s">
        <v>393</v>
      </c>
      <c r="B660" s="7" t="s">
        <v>775</v>
      </c>
      <c r="C660" s="119">
        <v>7</v>
      </c>
      <c r="D660" s="119">
        <v>10</v>
      </c>
      <c r="E660" s="120">
        <v>5</v>
      </c>
    </row>
    <row r="661" spans="1:5" x14ac:dyDescent="0.3">
      <c r="A661" s="46" t="s">
        <v>780</v>
      </c>
      <c r="B661" s="7" t="s">
        <v>775</v>
      </c>
      <c r="C661" s="119">
        <v>8</v>
      </c>
      <c r="D661" s="119">
        <v>14</v>
      </c>
      <c r="E661" s="120">
        <v>24</v>
      </c>
    </row>
    <row r="662" spans="1:5" x14ac:dyDescent="0.3">
      <c r="A662" s="46" t="s">
        <v>578</v>
      </c>
      <c r="B662" s="7" t="s">
        <v>775</v>
      </c>
      <c r="C662" s="119">
        <v>8</v>
      </c>
      <c r="D662" s="119">
        <v>4</v>
      </c>
      <c r="E662" s="120">
        <v>8</v>
      </c>
    </row>
    <row r="663" spans="1:5" x14ac:dyDescent="0.3">
      <c r="A663" s="46" t="s">
        <v>781</v>
      </c>
      <c r="B663" s="7" t="s">
        <v>775</v>
      </c>
      <c r="C663" s="119">
        <v>8</v>
      </c>
      <c r="D663" s="119">
        <v>18</v>
      </c>
      <c r="E663" s="120">
        <v>43</v>
      </c>
    </row>
    <row r="664" spans="1:5" x14ac:dyDescent="0.3">
      <c r="A664" s="46" t="s">
        <v>245</v>
      </c>
      <c r="B664" s="7" t="s">
        <v>775</v>
      </c>
      <c r="C664" s="119">
        <v>8</v>
      </c>
      <c r="D664" s="119">
        <v>9</v>
      </c>
      <c r="E664" s="120">
        <v>90</v>
      </c>
    </row>
    <row r="665" spans="1:5" x14ac:dyDescent="0.3">
      <c r="A665" s="46" t="s">
        <v>782</v>
      </c>
      <c r="B665" s="7" t="s">
        <v>775</v>
      </c>
      <c r="C665" s="119">
        <v>8</v>
      </c>
      <c r="D665" s="119">
        <v>7</v>
      </c>
      <c r="E665" s="120">
        <v>11</v>
      </c>
    </row>
    <row r="666" spans="1:5" x14ac:dyDescent="0.3">
      <c r="A666" s="46" t="s">
        <v>462</v>
      </c>
      <c r="B666" s="7" t="s">
        <v>775</v>
      </c>
      <c r="C666" s="119">
        <v>8</v>
      </c>
      <c r="D666" s="119">
        <v>12</v>
      </c>
      <c r="E666" s="120">
        <v>10</v>
      </c>
    </row>
    <row r="667" spans="1:5" x14ac:dyDescent="0.3">
      <c r="A667" s="46" t="s">
        <v>247</v>
      </c>
      <c r="B667" s="7" t="s">
        <v>775</v>
      </c>
      <c r="C667" s="119">
        <v>8</v>
      </c>
      <c r="D667" s="119">
        <v>4</v>
      </c>
      <c r="E667" s="120">
        <v>30</v>
      </c>
    </row>
    <row r="668" spans="1:5" x14ac:dyDescent="0.3">
      <c r="A668" s="46" t="s">
        <v>754</v>
      </c>
      <c r="B668" s="7" t="s">
        <v>775</v>
      </c>
      <c r="C668" s="119">
        <v>9</v>
      </c>
      <c r="D668" s="119" t="s">
        <v>783</v>
      </c>
      <c r="E668" s="120">
        <v>14</v>
      </c>
    </row>
    <row r="669" spans="1:5" x14ac:dyDescent="0.3">
      <c r="A669" s="46" t="s">
        <v>255</v>
      </c>
      <c r="B669" s="7" t="s">
        <v>775</v>
      </c>
      <c r="C669" s="119">
        <v>9</v>
      </c>
      <c r="D669" s="119" t="s">
        <v>783</v>
      </c>
      <c r="E669" s="120">
        <v>14</v>
      </c>
    </row>
    <row r="670" spans="1:5" x14ac:dyDescent="0.3">
      <c r="A670" s="46" t="s">
        <v>285</v>
      </c>
      <c r="B670" s="7" t="s">
        <v>775</v>
      </c>
      <c r="C670" s="119">
        <v>9</v>
      </c>
      <c r="D670" s="119">
        <v>14</v>
      </c>
      <c r="E670" s="120">
        <v>42</v>
      </c>
    </row>
    <row r="671" spans="1:5" x14ac:dyDescent="0.3">
      <c r="A671" s="46" t="s">
        <v>784</v>
      </c>
      <c r="B671" s="7" t="s">
        <v>775</v>
      </c>
      <c r="C671" s="119">
        <v>9</v>
      </c>
      <c r="D671" s="119">
        <v>44</v>
      </c>
      <c r="E671" s="120">
        <v>6</v>
      </c>
    </row>
    <row r="672" spans="1:5" x14ac:dyDescent="0.3">
      <c r="A672" s="46" t="s">
        <v>275</v>
      </c>
      <c r="B672" s="7" t="s">
        <v>775</v>
      </c>
      <c r="C672" s="119">
        <v>9</v>
      </c>
      <c r="D672" s="119">
        <v>7</v>
      </c>
      <c r="E672" s="120">
        <v>5</v>
      </c>
    </row>
    <row r="673" spans="1:5" x14ac:dyDescent="0.3">
      <c r="A673" s="46" t="s">
        <v>785</v>
      </c>
      <c r="B673" s="7" t="s">
        <v>775</v>
      </c>
      <c r="C673" s="119">
        <v>9</v>
      </c>
      <c r="D673" s="119">
        <v>2</v>
      </c>
      <c r="E673" s="120">
        <v>9</v>
      </c>
    </row>
    <row r="674" spans="1:5" x14ac:dyDescent="0.3">
      <c r="A674" s="46" t="s">
        <v>708</v>
      </c>
      <c r="B674" s="7" t="s">
        <v>775</v>
      </c>
      <c r="C674" s="119">
        <v>10</v>
      </c>
      <c r="D674" s="119">
        <v>16</v>
      </c>
      <c r="E674" s="120">
        <v>17</v>
      </c>
    </row>
    <row r="675" spans="1:5" x14ac:dyDescent="0.3">
      <c r="A675" s="46" t="s">
        <v>263</v>
      </c>
      <c r="B675" s="7" t="s">
        <v>775</v>
      </c>
      <c r="C675" s="119">
        <v>10</v>
      </c>
      <c r="D675" s="119">
        <v>6</v>
      </c>
      <c r="E675" s="120">
        <v>28</v>
      </c>
    </row>
    <row r="676" spans="1:5" x14ac:dyDescent="0.3">
      <c r="A676" s="46" t="s">
        <v>786</v>
      </c>
      <c r="B676" s="7" t="s">
        <v>775</v>
      </c>
      <c r="C676" s="119">
        <v>10</v>
      </c>
      <c r="D676" s="119">
        <v>1</v>
      </c>
      <c r="E676" s="120">
        <v>22</v>
      </c>
    </row>
    <row r="677" spans="1:5" x14ac:dyDescent="0.3">
      <c r="A677" s="46" t="s">
        <v>512</v>
      </c>
      <c r="B677" s="7" t="s">
        <v>787</v>
      </c>
      <c r="C677" s="119">
        <v>4</v>
      </c>
      <c r="D677" s="119">
        <v>5</v>
      </c>
      <c r="E677" s="120">
        <v>5</v>
      </c>
    </row>
    <row r="678" spans="1:5" x14ac:dyDescent="0.3">
      <c r="A678" s="46" t="s">
        <v>788</v>
      </c>
      <c r="B678" s="7" t="s">
        <v>787</v>
      </c>
      <c r="C678" s="119">
        <v>5</v>
      </c>
      <c r="D678" s="119">
        <v>32</v>
      </c>
      <c r="E678" s="120">
        <v>34</v>
      </c>
    </row>
    <row r="679" spans="1:5" x14ac:dyDescent="0.3">
      <c r="A679" s="46" t="s">
        <v>789</v>
      </c>
      <c r="B679" s="7" t="s">
        <v>787</v>
      </c>
      <c r="C679" s="119">
        <v>7</v>
      </c>
      <c r="D679" s="119">
        <v>9</v>
      </c>
      <c r="E679" s="120">
        <v>4</v>
      </c>
    </row>
    <row r="680" spans="1:5" x14ac:dyDescent="0.3">
      <c r="A680" s="46" t="s">
        <v>335</v>
      </c>
      <c r="B680" s="7" t="s">
        <v>787</v>
      </c>
      <c r="C680" s="119">
        <v>8</v>
      </c>
      <c r="D680" s="119">
        <v>8</v>
      </c>
      <c r="E680" s="120">
        <v>10</v>
      </c>
    </row>
    <row r="681" spans="1:5" x14ac:dyDescent="0.3">
      <c r="A681" s="46" t="s">
        <v>473</v>
      </c>
      <c r="B681" s="7" t="s">
        <v>787</v>
      </c>
      <c r="C681" s="119">
        <v>10</v>
      </c>
      <c r="D681" s="119">
        <v>1</v>
      </c>
      <c r="E681" s="120">
        <v>87</v>
      </c>
    </row>
    <row r="682" spans="1:5" x14ac:dyDescent="0.3">
      <c r="A682" s="46" t="s">
        <v>329</v>
      </c>
      <c r="B682" s="7" t="s">
        <v>787</v>
      </c>
      <c r="C682" s="119">
        <v>11</v>
      </c>
      <c r="D682" s="119">
        <v>82</v>
      </c>
      <c r="E682" s="120">
        <v>72</v>
      </c>
    </row>
    <row r="683" spans="1:5" x14ac:dyDescent="0.3">
      <c r="A683" s="46" t="s">
        <v>790</v>
      </c>
      <c r="B683" s="7" t="s">
        <v>791</v>
      </c>
      <c r="C683" s="119">
        <v>3</v>
      </c>
      <c r="D683" s="119">
        <v>7</v>
      </c>
      <c r="E683" s="120">
        <v>22</v>
      </c>
    </row>
    <row r="684" spans="1:5" x14ac:dyDescent="0.3">
      <c r="A684" s="46" t="s">
        <v>792</v>
      </c>
      <c r="B684" s="7" t="s">
        <v>791</v>
      </c>
      <c r="C684" s="119">
        <v>8</v>
      </c>
      <c r="D684" s="119">
        <v>4</v>
      </c>
      <c r="E684" s="120">
        <v>43</v>
      </c>
    </row>
    <row r="685" spans="1:5" x14ac:dyDescent="0.3">
      <c r="A685" s="46" t="s">
        <v>793</v>
      </c>
      <c r="B685" s="7" t="s">
        <v>794</v>
      </c>
      <c r="C685" s="119">
        <v>4</v>
      </c>
      <c r="D685" s="119">
        <v>87</v>
      </c>
      <c r="E685" s="120">
        <v>9</v>
      </c>
    </row>
    <row r="686" spans="1:5" x14ac:dyDescent="0.3">
      <c r="A686" s="46" t="s">
        <v>628</v>
      </c>
      <c r="B686" s="7" t="s">
        <v>794</v>
      </c>
      <c r="C686" s="119">
        <v>5</v>
      </c>
      <c r="D686" s="119">
        <v>8</v>
      </c>
      <c r="E686" s="120">
        <v>2</v>
      </c>
    </row>
    <row r="687" spans="1:5" x14ac:dyDescent="0.3">
      <c r="A687" s="46" t="s">
        <v>553</v>
      </c>
      <c r="B687" s="7" t="s">
        <v>794</v>
      </c>
      <c r="C687" s="119">
        <v>8</v>
      </c>
      <c r="D687" s="119">
        <v>3</v>
      </c>
      <c r="E687" s="120">
        <v>23</v>
      </c>
    </row>
    <row r="688" spans="1:5" x14ac:dyDescent="0.3">
      <c r="A688" s="46" t="s">
        <v>514</v>
      </c>
      <c r="B688" s="7" t="s">
        <v>794</v>
      </c>
      <c r="C688" s="119">
        <v>8</v>
      </c>
      <c r="D688" s="119">
        <v>19</v>
      </c>
      <c r="E688" s="120">
        <v>2</v>
      </c>
    </row>
    <row r="689" spans="1:5" x14ac:dyDescent="0.3">
      <c r="A689" s="46" t="s">
        <v>291</v>
      </c>
      <c r="B689" s="7" t="s">
        <v>794</v>
      </c>
      <c r="C689" s="119">
        <v>9</v>
      </c>
      <c r="D689" s="119">
        <v>2</v>
      </c>
      <c r="E689" s="120">
        <v>58</v>
      </c>
    </row>
    <row r="690" spans="1:5" x14ac:dyDescent="0.3">
      <c r="A690" s="46" t="s">
        <v>380</v>
      </c>
      <c r="B690" s="7" t="s">
        <v>794</v>
      </c>
      <c r="C690" s="119">
        <v>10</v>
      </c>
      <c r="D690" s="119">
        <v>52</v>
      </c>
      <c r="E690" s="120">
        <v>32</v>
      </c>
    </row>
    <row r="691" spans="1:5" x14ac:dyDescent="0.3">
      <c r="A691" s="46" t="s">
        <v>302</v>
      </c>
      <c r="B691" s="7" t="s">
        <v>794</v>
      </c>
      <c r="C691" s="119">
        <v>11</v>
      </c>
      <c r="D691" s="119">
        <v>15</v>
      </c>
      <c r="E691" s="120">
        <v>8</v>
      </c>
    </row>
    <row r="692" spans="1:5" x14ac:dyDescent="0.3">
      <c r="A692" s="46" t="s">
        <v>795</v>
      </c>
      <c r="B692" s="7" t="s">
        <v>794</v>
      </c>
      <c r="C692" s="119">
        <v>23</v>
      </c>
      <c r="D692" s="119">
        <v>9</v>
      </c>
      <c r="E692" s="120">
        <v>15</v>
      </c>
    </row>
    <row r="693" spans="1:5" x14ac:dyDescent="0.3">
      <c r="A693" s="46" t="s">
        <v>796</v>
      </c>
      <c r="B693" s="7" t="s">
        <v>797</v>
      </c>
      <c r="C693" s="119">
        <v>5</v>
      </c>
      <c r="D693" s="119">
        <v>30</v>
      </c>
      <c r="E693" s="120">
        <v>2</v>
      </c>
    </row>
    <row r="694" spans="1:5" x14ac:dyDescent="0.3">
      <c r="A694" s="46" t="s">
        <v>798</v>
      </c>
      <c r="B694" s="7" t="s">
        <v>799</v>
      </c>
      <c r="C694" s="119">
        <v>8</v>
      </c>
      <c r="D694" s="119">
        <v>58</v>
      </c>
      <c r="E694" s="120">
        <v>40</v>
      </c>
    </row>
    <row r="695" spans="1:5" x14ac:dyDescent="0.3">
      <c r="A695" s="46" t="s">
        <v>800</v>
      </c>
      <c r="B695" s="7" t="s">
        <v>801</v>
      </c>
      <c r="C695" s="119">
        <v>9</v>
      </c>
      <c r="D695" s="119">
        <v>34</v>
      </c>
      <c r="E695" s="120">
        <v>13</v>
      </c>
    </row>
    <row r="696" spans="1:5" x14ac:dyDescent="0.3">
      <c r="A696" s="46" t="s">
        <v>380</v>
      </c>
      <c r="B696" s="7" t="s">
        <v>802</v>
      </c>
      <c r="C696" s="119">
        <v>15</v>
      </c>
      <c r="D696" s="119">
        <v>11</v>
      </c>
      <c r="E696" s="120">
        <v>69</v>
      </c>
    </row>
    <row r="697" spans="1:5" x14ac:dyDescent="0.3">
      <c r="A697" s="46" t="s">
        <v>803</v>
      </c>
      <c r="B697" s="7" t="s">
        <v>804</v>
      </c>
      <c r="C697" s="119">
        <v>7</v>
      </c>
      <c r="D697" s="119">
        <v>7</v>
      </c>
      <c r="E697" s="120">
        <v>1</v>
      </c>
    </row>
    <row r="698" spans="1:5" x14ac:dyDescent="0.3">
      <c r="A698" s="46" t="s">
        <v>805</v>
      </c>
      <c r="B698" s="7" t="s">
        <v>804</v>
      </c>
      <c r="C698" s="119">
        <v>13</v>
      </c>
      <c r="D698" s="119">
        <v>4</v>
      </c>
      <c r="E698" s="120">
        <v>19</v>
      </c>
    </row>
    <row r="699" spans="1:5" x14ac:dyDescent="0.3">
      <c r="A699" s="46" t="s">
        <v>580</v>
      </c>
      <c r="B699" s="7" t="s">
        <v>806</v>
      </c>
      <c r="C699" s="119">
        <v>5</v>
      </c>
      <c r="D699" s="119">
        <v>72</v>
      </c>
      <c r="E699" s="120">
        <v>74</v>
      </c>
    </row>
    <row r="700" spans="1:5" x14ac:dyDescent="0.3">
      <c r="A700" s="46" t="s">
        <v>527</v>
      </c>
      <c r="B700" s="7" t="s">
        <v>807</v>
      </c>
      <c r="C700" s="119">
        <v>6</v>
      </c>
      <c r="D700" s="119">
        <v>35</v>
      </c>
      <c r="E700" s="120">
        <v>5</v>
      </c>
    </row>
    <row r="701" spans="1:5" x14ac:dyDescent="0.3">
      <c r="A701" s="46" t="s">
        <v>613</v>
      </c>
      <c r="B701" s="7" t="s">
        <v>808</v>
      </c>
      <c r="C701" s="119">
        <v>13</v>
      </c>
      <c r="D701" s="119">
        <v>52</v>
      </c>
      <c r="E701" s="120">
        <v>82</v>
      </c>
    </row>
    <row r="702" spans="1:5" x14ac:dyDescent="0.3">
      <c r="A702" s="46" t="s">
        <v>291</v>
      </c>
      <c r="B702" s="7" t="s">
        <v>809</v>
      </c>
      <c r="C702" s="119">
        <v>10</v>
      </c>
      <c r="D702" s="119">
        <v>86</v>
      </c>
      <c r="E702" s="120">
        <v>86</v>
      </c>
    </row>
    <row r="703" spans="1:5" x14ac:dyDescent="0.3">
      <c r="A703" s="46" t="s">
        <v>754</v>
      </c>
      <c r="B703" s="7" t="s">
        <v>810</v>
      </c>
      <c r="C703" s="119">
        <v>8</v>
      </c>
      <c r="D703" s="119">
        <v>1</v>
      </c>
      <c r="E703" s="120">
        <v>6</v>
      </c>
    </row>
    <row r="704" spans="1:5" x14ac:dyDescent="0.3">
      <c r="A704" s="46" t="s">
        <v>811</v>
      </c>
      <c r="B704" s="7" t="s">
        <v>812</v>
      </c>
      <c r="C704" s="119">
        <v>7</v>
      </c>
      <c r="D704" s="119">
        <v>35</v>
      </c>
      <c r="E704" s="120">
        <v>52</v>
      </c>
    </row>
    <row r="705" spans="1:5" x14ac:dyDescent="0.3">
      <c r="A705" s="46" t="s">
        <v>627</v>
      </c>
      <c r="B705" s="7" t="s">
        <v>813</v>
      </c>
      <c r="C705" s="119">
        <v>4</v>
      </c>
      <c r="D705" s="119">
        <v>4</v>
      </c>
      <c r="E705" s="120">
        <v>52</v>
      </c>
    </row>
    <row r="706" spans="1:5" x14ac:dyDescent="0.3">
      <c r="A706" s="46" t="s">
        <v>814</v>
      </c>
      <c r="B706" s="7" t="s">
        <v>813</v>
      </c>
      <c r="C706" s="119">
        <v>4</v>
      </c>
      <c r="D706" s="119">
        <v>12</v>
      </c>
      <c r="E706" s="120">
        <v>14</v>
      </c>
    </row>
    <row r="707" spans="1:5" x14ac:dyDescent="0.3">
      <c r="A707" s="46" t="s">
        <v>247</v>
      </c>
      <c r="B707" s="7" t="s">
        <v>813</v>
      </c>
      <c r="C707" s="119">
        <v>5</v>
      </c>
      <c r="D707" s="119">
        <v>6</v>
      </c>
      <c r="E707" s="120">
        <v>8</v>
      </c>
    </row>
    <row r="708" spans="1:5" x14ac:dyDescent="0.3">
      <c r="A708" s="46" t="s">
        <v>436</v>
      </c>
      <c r="B708" s="7" t="s">
        <v>813</v>
      </c>
      <c r="C708" s="119">
        <v>6</v>
      </c>
      <c r="D708" s="119">
        <v>6</v>
      </c>
      <c r="E708" s="120">
        <v>6</v>
      </c>
    </row>
    <row r="709" spans="1:5" x14ac:dyDescent="0.3">
      <c r="A709" s="46" t="s">
        <v>815</v>
      </c>
      <c r="B709" s="7" t="s">
        <v>813</v>
      </c>
      <c r="C709" s="119">
        <v>6</v>
      </c>
      <c r="D709" s="119">
        <v>53</v>
      </c>
      <c r="E709" s="120">
        <v>14</v>
      </c>
    </row>
    <row r="710" spans="1:5" x14ac:dyDescent="0.3">
      <c r="A710" s="46" t="s">
        <v>255</v>
      </c>
      <c r="B710" s="7" t="s">
        <v>813</v>
      </c>
      <c r="C710" s="119">
        <v>8</v>
      </c>
      <c r="D710" s="119">
        <v>4</v>
      </c>
      <c r="E710" s="120">
        <v>3</v>
      </c>
    </row>
    <row r="711" spans="1:5" x14ac:dyDescent="0.3">
      <c r="A711" s="46" t="s">
        <v>816</v>
      </c>
      <c r="B711" s="7" t="s">
        <v>813</v>
      </c>
      <c r="C711" s="119">
        <v>8</v>
      </c>
      <c r="D711" s="119">
        <v>16</v>
      </c>
      <c r="E711" s="120">
        <v>9</v>
      </c>
    </row>
    <row r="712" spans="1:5" x14ac:dyDescent="0.3">
      <c r="A712" s="47" t="s">
        <v>744</v>
      </c>
      <c r="B712" s="7" t="s">
        <v>813</v>
      </c>
      <c r="C712" s="119">
        <v>9</v>
      </c>
      <c r="D712" s="119">
        <v>6</v>
      </c>
      <c r="E712" s="120">
        <v>14</v>
      </c>
    </row>
    <row r="713" spans="1:5" x14ac:dyDescent="0.3">
      <c r="A713" s="47" t="s">
        <v>157</v>
      </c>
      <c r="B713" s="7" t="s">
        <v>813</v>
      </c>
      <c r="C713" s="119">
        <v>10</v>
      </c>
      <c r="D713" s="119">
        <v>6</v>
      </c>
      <c r="E713" s="120">
        <v>14</v>
      </c>
    </row>
    <row r="714" spans="1:5" x14ac:dyDescent="0.3">
      <c r="A714" s="46" t="s">
        <v>817</v>
      </c>
      <c r="B714" s="7" t="s">
        <v>813</v>
      </c>
      <c r="C714" s="119">
        <v>10</v>
      </c>
      <c r="D714" s="119">
        <v>12</v>
      </c>
      <c r="E714" s="120">
        <v>17</v>
      </c>
    </row>
    <row r="715" spans="1:5" x14ac:dyDescent="0.3">
      <c r="A715" s="46" t="s">
        <v>257</v>
      </c>
      <c r="B715" s="7" t="s">
        <v>813</v>
      </c>
      <c r="C715" s="119">
        <v>10</v>
      </c>
      <c r="D715" s="119">
        <v>44</v>
      </c>
      <c r="E715" s="120">
        <v>8</v>
      </c>
    </row>
    <row r="716" spans="1:5" x14ac:dyDescent="0.3">
      <c r="A716" s="46" t="s">
        <v>818</v>
      </c>
      <c r="B716" s="7" t="s">
        <v>813</v>
      </c>
      <c r="C716" s="119">
        <v>19</v>
      </c>
      <c r="D716" s="119">
        <v>12</v>
      </c>
      <c r="E716" s="120">
        <v>1</v>
      </c>
    </row>
    <row r="717" spans="1:5" x14ac:dyDescent="0.3">
      <c r="A717" s="46" t="s">
        <v>267</v>
      </c>
      <c r="B717" s="7" t="s">
        <v>819</v>
      </c>
      <c r="C717" s="119">
        <v>10</v>
      </c>
      <c r="D717" s="119">
        <v>1</v>
      </c>
      <c r="E717" s="120">
        <v>1</v>
      </c>
    </row>
    <row r="718" spans="1:5" x14ac:dyDescent="0.3">
      <c r="A718" s="46" t="s">
        <v>676</v>
      </c>
      <c r="B718" s="7" t="s">
        <v>820</v>
      </c>
      <c r="C718" s="119">
        <v>5</v>
      </c>
      <c r="D718" s="119">
        <v>45</v>
      </c>
      <c r="E718" s="120">
        <v>6</v>
      </c>
    </row>
    <row r="719" spans="1:5" x14ac:dyDescent="0.3">
      <c r="A719" s="46" t="s">
        <v>455</v>
      </c>
      <c r="B719" s="7" t="s">
        <v>821</v>
      </c>
      <c r="C719" s="119">
        <v>6</v>
      </c>
      <c r="D719" s="119">
        <v>5</v>
      </c>
      <c r="E719" s="120">
        <v>6</v>
      </c>
    </row>
    <row r="720" spans="1:5" x14ac:dyDescent="0.3">
      <c r="A720" s="46" t="s">
        <v>822</v>
      </c>
      <c r="B720" s="7" t="s">
        <v>823</v>
      </c>
      <c r="C720" s="119">
        <v>9</v>
      </c>
      <c r="D720" s="119">
        <v>15</v>
      </c>
      <c r="E720" s="120">
        <v>2</v>
      </c>
    </row>
    <row r="721" spans="1:5" x14ac:dyDescent="0.3">
      <c r="A721" s="46" t="s">
        <v>824</v>
      </c>
      <c r="B721" s="7" t="s">
        <v>825</v>
      </c>
      <c r="C721" s="119">
        <v>1</v>
      </c>
      <c r="D721" s="119">
        <v>75</v>
      </c>
      <c r="E721" s="120">
        <v>4</v>
      </c>
    </row>
    <row r="722" spans="1:5" x14ac:dyDescent="0.3">
      <c r="A722" s="46" t="s">
        <v>826</v>
      </c>
      <c r="B722" s="7" t="s">
        <v>825</v>
      </c>
      <c r="C722" s="119">
        <v>5</v>
      </c>
      <c r="D722" s="119">
        <v>6</v>
      </c>
      <c r="E722" s="120">
        <v>42</v>
      </c>
    </row>
    <row r="723" spans="1:5" x14ac:dyDescent="0.3">
      <c r="A723" s="46" t="s">
        <v>275</v>
      </c>
      <c r="B723" s="7" t="s">
        <v>825</v>
      </c>
      <c r="C723" s="119">
        <v>6</v>
      </c>
      <c r="D723" s="119">
        <v>52</v>
      </c>
      <c r="E723" s="120">
        <v>41</v>
      </c>
    </row>
    <row r="724" spans="1:5" x14ac:dyDescent="0.3">
      <c r="A724" s="46" t="s">
        <v>755</v>
      </c>
      <c r="B724" s="7" t="s">
        <v>825</v>
      </c>
      <c r="C724" s="119">
        <v>6</v>
      </c>
      <c r="D724" s="119">
        <v>53</v>
      </c>
      <c r="E724" s="120">
        <v>9</v>
      </c>
    </row>
    <row r="725" spans="1:5" x14ac:dyDescent="0.3">
      <c r="A725" s="46" t="s">
        <v>827</v>
      </c>
      <c r="B725" s="7" t="s">
        <v>825</v>
      </c>
      <c r="C725" s="119">
        <v>6</v>
      </c>
      <c r="D725" s="119">
        <v>65</v>
      </c>
      <c r="E725" s="120">
        <v>53</v>
      </c>
    </row>
    <row r="726" spans="1:5" x14ac:dyDescent="0.3">
      <c r="A726" s="46" t="s">
        <v>828</v>
      </c>
      <c r="B726" s="7" t="s">
        <v>825</v>
      </c>
      <c r="C726" s="119">
        <v>6</v>
      </c>
      <c r="D726" s="119">
        <v>86</v>
      </c>
      <c r="E726" s="120">
        <v>63</v>
      </c>
    </row>
    <row r="727" spans="1:5" x14ac:dyDescent="0.3">
      <c r="A727" s="46" t="s">
        <v>587</v>
      </c>
      <c r="B727" s="7" t="s">
        <v>825</v>
      </c>
      <c r="C727" s="119">
        <v>7</v>
      </c>
      <c r="D727" s="119">
        <v>44</v>
      </c>
      <c r="E727" s="120">
        <v>51</v>
      </c>
    </row>
    <row r="728" spans="1:5" x14ac:dyDescent="0.3">
      <c r="A728" s="46" t="s">
        <v>270</v>
      </c>
      <c r="B728" s="7" t="s">
        <v>825</v>
      </c>
      <c r="C728" s="119">
        <v>7</v>
      </c>
      <c r="D728" s="119">
        <v>42</v>
      </c>
      <c r="E728" s="120">
        <v>42</v>
      </c>
    </row>
    <row r="729" spans="1:5" x14ac:dyDescent="0.3">
      <c r="A729" s="46" t="s">
        <v>242</v>
      </c>
      <c r="B729" s="7" t="s">
        <v>825</v>
      </c>
      <c r="C729" s="119">
        <v>8</v>
      </c>
      <c r="D729" s="119">
        <v>4</v>
      </c>
      <c r="E729" s="120">
        <v>6</v>
      </c>
    </row>
    <row r="730" spans="1:5" x14ac:dyDescent="0.3">
      <c r="A730" s="46" t="s">
        <v>159</v>
      </c>
      <c r="B730" s="7" t="s">
        <v>825</v>
      </c>
      <c r="C730" s="119">
        <v>8</v>
      </c>
      <c r="D730" s="119">
        <v>52</v>
      </c>
      <c r="E730" s="120">
        <v>2</v>
      </c>
    </row>
    <row r="731" spans="1:5" x14ac:dyDescent="0.3">
      <c r="A731" s="46" t="s">
        <v>356</v>
      </c>
      <c r="B731" s="7" t="s">
        <v>825</v>
      </c>
      <c r="C731" s="119">
        <v>8</v>
      </c>
      <c r="D731" s="119">
        <v>96</v>
      </c>
      <c r="E731" s="120">
        <v>3</v>
      </c>
    </row>
    <row r="732" spans="1:5" x14ac:dyDescent="0.3">
      <c r="A732" s="46" t="s">
        <v>335</v>
      </c>
      <c r="B732" s="7" t="s">
        <v>825</v>
      </c>
      <c r="C732" s="119">
        <v>9</v>
      </c>
      <c r="D732" s="119">
        <v>58</v>
      </c>
      <c r="E732" s="120">
        <v>40</v>
      </c>
    </row>
    <row r="733" spans="1:5" x14ac:dyDescent="0.3">
      <c r="A733" s="46" t="s">
        <v>263</v>
      </c>
      <c r="B733" s="7" t="s">
        <v>825</v>
      </c>
      <c r="C733" s="119">
        <v>10</v>
      </c>
      <c r="D733" s="119">
        <v>8</v>
      </c>
      <c r="E733" s="120">
        <v>689</v>
      </c>
    </row>
    <row r="734" spans="1:5" x14ac:dyDescent="0.3">
      <c r="A734" s="46" t="s">
        <v>260</v>
      </c>
      <c r="B734" s="7" t="s">
        <v>825</v>
      </c>
      <c r="C734" s="119">
        <v>10</v>
      </c>
      <c r="D734" s="119">
        <v>96</v>
      </c>
      <c r="E734" s="120">
        <v>69</v>
      </c>
    </row>
    <row r="735" spans="1:5" x14ac:dyDescent="0.3">
      <c r="A735" s="46" t="s">
        <v>391</v>
      </c>
      <c r="B735" s="7" t="s">
        <v>825</v>
      </c>
      <c r="C735" s="119">
        <v>10</v>
      </c>
      <c r="D735" s="119">
        <v>45</v>
      </c>
      <c r="E735" s="120">
        <v>57</v>
      </c>
    </row>
    <row r="736" spans="1:5" x14ac:dyDescent="0.3">
      <c r="A736" s="46" t="s">
        <v>462</v>
      </c>
      <c r="B736" s="7" t="s">
        <v>825</v>
      </c>
      <c r="C736" s="119">
        <v>11</v>
      </c>
      <c r="D736" s="119">
        <v>25</v>
      </c>
      <c r="E736" s="120">
        <v>86</v>
      </c>
    </row>
    <row r="737" spans="1:5" x14ac:dyDescent="0.3">
      <c r="A737" s="46" t="s">
        <v>829</v>
      </c>
      <c r="B737" s="7" t="s">
        <v>825</v>
      </c>
      <c r="C737" s="119">
        <v>11</v>
      </c>
      <c r="D737" s="119">
        <v>43</v>
      </c>
      <c r="E737" s="120">
        <v>46</v>
      </c>
    </row>
    <row r="738" spans="1:5" x14ac:dyDescent="0.3">
      <c r="A738" s="46" t="s">
        <v>830</v>
      </c>
      <c r="B738" s="7" t="s">
        <v>825</v>
      </c>
      <c r="C738" s="119">
        <v>11</v>
      </c>
      <c r="D738" s="119">
        <v>8</v>
      </c>
      <c r="E738" s="120">
        <v>74</v>
      </c>
    </row>
    <row r="739" spans="1:5" x14ac:dyDescent="0.3">
      <c r="A739" s="46" t="s">
        <v>242</v>
      </c>
      <c r="B739" s="7" t="s">
        <v>825</v>
      </c>
      <c r="C739" s="119">
        <v>11</v>
      </c>
      <c r="D739" s="119">
        <v>85</v>
      </c>
      <c r="E739" s="120">
        <v>8</v>
      </c>
    </row>
    <row r="740" spans="1:5" x14ac:dyDescent="0.3">
      <c r="A740" s="46" t="s">
        <v>829</v>
      </c>
      <c r="B740" s="7" t="s">
        <v>825</v>
      </c>
      <c r="C740" s="119">
        <v>12</v>
      </c>
      <c r="D740" s="119">
        <v>6</v>
      </c>
      <c r="E740" s="120">
        <v>3</v>
      </c>
    </row>
    <row r="741" spans="1:5" x14ac:dyDescent="0.3">
      <c r="A741" s="46" t="s">
        <v>831</v>
      </c>
      <c r="B741" s="7" t="s">
        <v>825</v>
      </c>
      <c r="C741" s="119">
        <v>33</v>
      </c>
      <c r="D741" s="119">
        <v>5</v>
      </c>
      <c r="E741" s="120">
        <v>42</v>
      </c>
    </row>
    <row r="742" spans="1:5" x14ac:dyDescent="0.3">
      <c r="A742" s="46" t="s">
        <v>832</v>
      </c>
      <c r="B742" s="7" t="s">
        <v>825</v>
      </c>
      <c r="C742" s="119">
        <v>37</v>
      </c>
      <c r="D742" s="119">
        <v>83</v>
      </c>
      <c r="E742" s="120">
        <v>36</v>
      </c>
    </row>
    <row r="743" spans="1:5" x14ac:dyDescent="0.3">
      <c r="A743" s="46" t="s">
        <v>160</v>
      </c>
      <c r="B743" s="7" t="s">
        <v>825</v>
      </c>
      <c r="C743" s="119">
        <v>41</v>
      </c>
      <c r="D743" s="119">
        <v>4</v>
      </c>
      <c r="E743" s="120">
        <v>24</v>
      </c>
    </row>
    <row r="744" spans="1:5" x14ac:dyDescent="0.3">
      <c r="A744" s="46" t="s">
        <v>680</v>
      </c>
      <c r="B744" s="7" t="s">
        <v>833</v>
      </c>
      <c r="C744" s="119">
        <v>6</v>
      </c>
      <c r="D744" s="119">
        <v>8</v>
      </c>
      <c r="E744" s="120">
        <v>15</v>
      </c>
    </row>
    <row r="745" spans="1:5" x14ac:dyDescent="0.3">
      <c r="A745" s="46" t="s">
        <v>834</v>
      </c>
      <c r="B745" s="7" t="s">
        <v>833</v>
      </c>
      <c r="C745" s="119">
        <v>7</v>
      </c>
      <c r="D745" s="119">
        <v>5</v>
      </c>
      <c r="E745" s="120">
        <v>8</v>
      </c>
    </row>
    <row r="746" spans="1:5" x14ac:dyDescent="0.3">
      <c r="A746" s="46" t="s">
        <v>247</v>
      </c>
      <c r="B746" s="7" t="s">
        <v>833</v>
      </c>
      <c r="C746" s="119">
        <v>8</v>
      </c>
      <c r="D746" s="119">
        <v>33</v>
      </c>
      <c r="E746" s="120">
        <v>58</v>
      </c>
    </row>
    <row r="747" spans="1:5" x14ac:dyDescent="0.3">
      <c r="A747" s="46" t="s">
        <v>835</v>
      </c>
      <c r="B747" s="7" t="s">
        <v>833</v>
      </c>
      <c r="C747" s="119">
        <v>9</v>
      </c>
      <c r="D747" s="119">
        <v>6</v>
      </c>
      <c r="E747" s="120">
        <v>4</v>
      </c>
    </row>
    <row r="748" spans="1:5" x14ac:dyDescent="0.3">
      <c r="A748" s="46" t="s">
        <v>578</v>
      </c>
      <c r="B748" s="7" t="s">
        <v>833</v>
      </c>
      <c r="C748" s="119">
        <v>10</v>
      </c>
      <c r="D748" s="119">
        <v>4</v>
      </c>
      <c r="E748" s="120">
        <v>5</v>
      </c>
    </row>
    <row r="749" spans="1:5" x14ac:dyDescent="0.3">
      <c r="A749" s="46" t="s">
        <v>370</v>
      </c>
      <c r="B749" s="7" t="s">
        <v>833</v>
      </c>
      <c r="C749" s="119">
        <v>12</v>
      </c>
      <c r="D749" s="119">
        <v>1</v>
      </c>
      <c r="E749" s="120">
        <v>56</v>
      </c>
    </row>
    <row r="750" spans="1:5" x14ac:dyDescent="0.3">
      <c r="A750" s="46" t="s">
        <v>836</v>
      </c>
      <c r="B750" s="7" t="s">
        <v>833</v>
      </c>
      <c r="C750" s="119">
        <v>25</v>
      </c>
      <c r="D750" s="119">
        <v>31</v>
      </c>
      <c r="E750" s="120">
        <v>15</v>
      </c>
    </row>
    <row r="751" spans="1:5" x14ac:dyDescent="0.3">
      <c r="A751" s="46" t="s">
        <v>837</v>
      </c>
      <c r="B751" s="7" t="s">
        <v>838</v>
      </c>
      <c r="C751" s="119">
        <v>9</v>
      </c>
      <c r="D751" s="119">
        <v>38</v>
      </c>
      <c r="E751" s="120">
        <v>53</v>
      </c>
    </row>
    <row r="752" spans="1:5" x14ac:dyDescent="0.3">
      <c r="A752" s="46" t="s">
        <v>837</v>
      </c>
      <c r="B752" s="7" t="s">
        <v>838</v>
      </c>
      <c r="C752" s="119">
        <v>9</v>
      </c>
      <c r="D752" s="119">
        <v>4</v>
      </c>
      <c r="E752" s="120">
        <v>14</v>
      </c>
    </row>
    <row r="753" spans="1:5" x14ac:dyDescent="0.3">
      <c r="A753" s="46" t="s">
        <v>384</v>
      </c>
      <c r="B753" s="7" t="s">
        <v>838</v>
      </c>
      <c r="C753" s="119">
        <v>10</v>
      </c>
      <c r="D753" s="119">
        <v>83</v>
      </c>
      <c r="E753" s="120">
        <v>46</v>
      </c>
    </row>
    <row r="754" spans="1:5" x14ac:dyDescent="0.3">
      <c r="A754" s="46" t="s">
        <v>156</v>
      </c>
      <c r="B754" s="7" t="s">
        <v>838</v>
      </c>
      <c r="C754" s="119">
        <v>11</v>
      </c>
      <c r="D754" s="119">
        <v>7</v>
      </c>
      <c r="E754" s="120">
        <v>42</v>
      </c>
    </row>
    <row r="755" spans="1:5" x14ac:dyDescent="0.3">
      <c r="A755" s="46" t="s">
        <v>839</v>
      </c>
      <c r="B755" s="7" t="s">
        <v>840</v>
      </c>
      <c r="C755" s="119">
        <v>11</v>
      </c>
      <c r="D755" s="119">
        <v>15</v>
      </c>
      <c r="E755" s="120">
        <v>87</v>
      </c>
    </row>
    <row r="756" spans="1:5" x14ac:dyDescent="0.3">
      <c r="A756" s="46" t="s">
        <v>841</v>
      </c>
      <c r="B756" s="7" t="s">
        <v>842</v>
      </c>
      <c r="C756" s="119">
        <v>5</v>
      </c>
      <c r="D756" s="119">
        <v>3</v>
      </c>
      <c r="E756" s="120">
        <v>1</v>
      </c>
    </row>
    <row r="757" spans="1:5" x14ac:dyDescent="0.3">
      <c r="A757" s="46" t="s">
        <v>605</v>
      </c>
      <c r="B757" s="7" t="s">
        <v>843</v>
      </c>
      <c r="C757" s="119">
        <v>8</v>
      </c>
      <c r="D757" s="119">
        <v>20</v>
      </c>
      <c r="E757" s="120">
        <v>23</v>
      </c>
    </row>
    <row r="758" spans="1:5" x14ac:dyDescent="0.3">
      <c r="A758" s="46" t="s">
        <v>844</v>
      </c>
      <c r="B758" s="7" t="s">
        <v>843</v>
      </c>
      <c r="C758" s="119">
        <v>10</v>
      </c>
      <c r="D758" s="119">
        <v>20</v>
      </c>
      <c r="E758" s="120">
        <v>23</v>
      </c>
    </row>
    <row r="759" spans="1:5" x14ac:dyDescent="0.3">
      <c r="A759" s="46" t="s">
        <v>845</v>
      </c>
      <c r="B759" s="7" t="s">
        <v>846</v>
      </c>
      <c r="C759" s="119">
        <v>5</v>
      </c>
      <c r="D759" s="119">
        <v>12</v>
      </c>
      <c r="E759" s="120">
        <v>4</v>
      </c>
    </row>
    <row r="760" spans="1:5" x14ac:dyDescent="0.3">
      <c r="A760" s="46" t="s">
        <v>736</v>
      </c>
      <c r="B760" s="7" t="s">
        <v>846</v>
      </c>
      <c r="C760" s="119">
        <v>6</v>
      </c>
      <c r="D760" s="119">
        <v>9</v>
      </c>
      <c r="E760" s="120">
        <v>93</v>
      </c>
    </row>
    <row r="761" spans="1:5" x14ac:dyDescent="0.3">
      <c r="A761" s="46" t="s">
        <v>520</v>
      </c>
      <c r="B761" s="7" t="s">
        <v>846</v>
      </c>
      <c r="C761" s="119">
        <v>8</v>
      </c>
      <c r="D761" s="119">
        <v>36</v>
      </c>
      <c r="E761" s="120">
        <v>36</v>
      </c>
    </row>
    <row r="762" spans="1:5" x14ac:dyDescent="0.3">
      <c r="A762" s="46" t="s">
        <v>847</v>
      </c>
      <c r="B762" s="7" t="s">
        <v>846</v>
      </c>
      <c r="C762" s="119">
        <v>11</v>
      </c>
      <c r="D762" s="119">
        <v>4</v>
      </c>
      <c r="E762" s="120">
        <v>4</v>
      </c>
    </row>
    <row r="763" spans="1:5" x14ac:dyDescent="0.3">
      <c r="A763" s="46" t="s">
        <v>598</v>
      </c>
      <c r="B763" s="7" t="s">
        <v>846</v>
      </c>
      <c r="C763" s="119">
        <v>11</v>
      </c>
      <c r="D763" s="119">
        <v>12</v>
      </c>
      <c r="E763" s="120">
        <v>38</v>
      </c>
    </row>
    <row r="764" spans="1:5" x14ac:dyDescent="0.3">
      <c r="A764" s="46" t="s">
        <v>848</v>
      </c>
      <c r="B764" s="7" t="s">
        <v>849</v>
      </c>
      <c r="C764" s="119">
        <v>4</v>
      </c>
      <c r="D764" s="119">
        <v>29</v>
      </c>
      <c r="E764" s="120">
        <v>68</v>
      </c>
    </row>
    <row r="765" spans="1:5" x14ac:dyDescent="0.3">
      <c r="A765" s="46" t="s">
        <v>9</v>
      </c>
      <c r="B765" s="7" t="s">
        <v>850</v>
      </c>
      <c r="C765" s="119">
        <v>6</v>
      </c>
      <c r="D765" s="119">
        <v>63</v>
      </c>
      <c r="E765" s="120">
        <v>42</v>
      </c>
    </row>
    <row r="766" spans="1:5" x14ac:dyDescent="0.3">
      <c r="A766" s="46" t="s">
        <v>376</v>
      </c>
      <c r="B766" s="7" t="s">
        <v>850</v>
      </c>
      <c r="C766" s="119">
        <v>9</v>
      </c>
      <c r="D766" s="119">
        <v>38</v>
      </c>
      <c r="E766" s="120">
        <v>36</v>
      </c>
    </row>
    <row r="767" spans="1:5" x14ac:dyDescent="0.3">
      <c r="A767" s="46" t="s">
        <v>100</v>
      </c>
      <c r="B767" s="7" t="s">
        <v>850</v>
      </c>
      <c r="C767" s="119">
        <v>11</v>
      </c>
      <c r="D767" s="119">
        <v>53</v>
      </c>
      <c r="E767" s="120">
        <v>53</v>
      </c>
    </row>
    <row r="768" spans="1:5" x14ac:dyDescent="0.3">
      <c r="A768" s="46" t="s">
        <v>156</v>
      </c>
      <c r="B768" s="7" t="s">
        <v>851</v>
      </c>
      <c r="C768" s="119">
        <v>6</v>
      </c>
      <c r="D768" s="119">
        <v>56</v>
      </c>
      <c r="E768" s="120">
        <v>35</v>
      </c>
    </row>
    <row r="769" spans="1:5" x14ac:dyDescent="0.3">
      <c r="A769" s="46" t="s">
        <v>852</v>
      </c>
      <c r="B769" s="7" t="s">
        <v>853</v>
      </c>
      <c r="C769" s="119">
        <v>5</v>
      </c>
      <c r="D769" s="119">
        <v>54</v>
      </c>
      <c r="E769" s="120">
        <v>56</v>
      </c>
    </row>
    <row r="770" spans="1:5" x14ac:dyDescent="0.3">
      <c r="A770" s="46" t="s">
        <v>854</v>
      </c>
      <c r="B770" s="7" t="s">
        <v>853</v>
      </c>
      <c r="C770" s="119">
        <v>6</v>
      </c>
      <c r="D770" s="119">
        <v>69</v>
      </c>
      <c r="E770" s="120">
        <v>42</v>
      </c>
    </row>
    <row r="771" spans="1:5" x14ac:dyDescent="0.3">
      <c r="A771" s="46" t="s">
        <v>517</v>
      </c>
      <c r="B771" s="7" t="s">
        <v>853</v>
      </c>
      <c r="C771" s="119">
        <v>8</v>
      </c>
      <c r="D771" s="119">
        <v>42</v>
      </c>
      <c r="E771" s="120">
        <v>36</v>
      </c>
    </row>
    <row r="772" spans="1:5" x14ac:dyDescent="0.3">
      <c r="A772" s="46" t="s">
        <v>275</v>
      </c>
      <c r="B772" s="7" t="s">
        <v>853</v>
      </c>
      <c r="C772" s="119">
        <v>9</v>
      </c>
      <c r="D772" s="119">
        <v>28</v>
      </c>
      <c r="E772" s="120">
        <v>28</v>
      </c>
    </row>
    <row r="773" spans="1:5" x14ac:dyDescent="0.3">
      <c r="A773" s="46" t="s">
        <v>855</v>
      </c>
      <c r="B773" s="7" t="s">
        <v>853</v>
      </c>
      <c r="C773" s="119">
        <v>10</v>
      </c>
      <c r="D773" s="119">
        <v>53</v>
      </c>
      <c r="E773" s="120">
        <v>53</v>
      </c>
    </row>
    <row r="774" spans="1:5" x14ac:dyDescent="0.3">
      <c r="A774" s="46" t="s">
        <v>856</v>
      </c>
      <c r="B774" s="7" t="s">
        <v>853</v>
      </c>
      <c r="C774" s="119">
        <v>11</v>
      </c>
      <c r="D774" s="119">
        <v>68</v>
      </c>
      <c r="E774" s="120">
        <v>9</v>
      </c>
    </row>
    <row r="775" spans="1:5" x14ac:dyDescent="0.3">
      <c r="A775" s="46" t="s">
        <v>525</v>
      </c>
      <c r="B775" s="7" t="s">
        <v>853</v>
      </c>
      <c r="C775" s="119">
        <v>11</v>
      </c>
      <c r="D775" s="119">
        <v>28</v>
      </c>
      <c r="E775" s="120">
        <v>5</v>
      </c>
    </row>
    <row r="776" spans="1:5" x14ac:dyDescent="0.3">
      <c r="A776" s="46" t="s">
        <v>857</v>
      </c>
      <c r="B776" s="7" t="s">
        <v>858</v>
      </c>
      <c r="C776" s="119">
        <v>8</v>
      </c>
      <c r="D776" s="119">
        <v>8</v>
      </c>
      <c r="E776" s="120">
        <v>3</v>
      </c>
    </row>
    <row r="777" spans="1:5" x14ac:dyDescent="0.3">
      <c r="A777" s="46" t="s">
        <v>859</v>
      </c>
      <c r="B777" s="7" t="s">
        <v>858</v>
      </c>
      <c r="C777" s="119">
        <v>10</v>
      </c>
      <c r="D777" s="119">
        <v>7</v>
      </c>
      <c r="E777" s="120">
        <v>8</v>
      </c>
    </row>
    <row r="778" spans="1:5" x14ac:dyDescent="0.3">
      <c r="A778" s="46" t="s">
        <v>263</v>
      </c>
      <c r="B778" s="7" t="s">
        <v>858</v>
      </c>
      <c r="C778" s="119">
        <v>12</v>
      </c>
      <c r="D778" s="119">
        <v>1</v>
      </c>
      <c r="E778" s="120">
        <v>25</v>
      </c>
    </row>
    <row r="779" spans="1:5" x14ac:dyDescent="0.3">
      <c r="A779" s="46" t="s">
        <v>860</v>
      </c>
      <c r="B779" s="7" t="s">
        <v>861</v>
      </c>
      <c r="C779" s="119">
        <v>6</v>
      </c>
      <c r="D779" s="119">
        <v>12</v>
      </c>
      <c r="E779" s="120">
        <v>24</v>
      </c>
    </row>
    <row r="780" spans="1:5" x14ac:dyDescent="0.3">
      <c r="A780" s="46" t="s">
        <v>862</v>
      </c>
      <c r="B780" s="7" t="s">
        <v>861</v>
      </c>
      <c r="C780" s="119">
        <v>6</v>
      </c>
      <c r="D780" s="119">
        <v>2</v>
      </c>
      <c r="E780" s="120">
        <v>52</v>
      </c>
    </row>
    <row r="781" spans="1:5" x14ac:dyDescent="0.3">
      <c r="A781" s="46" t="s">
        <v>500</v>
      </c>
      <c r="B781" s="7" t="s">
        <v>861</v>
      </c>
      <c r="C781" s="119">
        <v>7</v>
      </c>
      <c r="D781" s="119">
        <v>14</v>
      </c>
      <c r="E781" s="120">
        <v>8</v>
      </c>
    </row>
    <row r="782" spans="1:5" x14ac:dyDescent="0.3">
      <c r="A782" s="46" t="s">
        <v>410</v>
      </c>
      <c r="B782" s="7" t="s">
        <v>861</v>
      </c>
      <c r="C782" s="119">
        <v>7</v>
      </c>
      <c r="D782" s="119">
        <v>4</v>
      </c>
      <c r="E782" s="120">
        <v>96</v>
      </c>
    </row>
    <row r="783" spans="1:5" x14ac:dyDescent="0.3">
      <c r="A783" s="46" t="s">
        <v>863</v>
      </c>
      <c r="B783" s="7" t="s">
        <v>861</v>
      </c>
      <c r="C783" s="119">
        <v>8</v>
      </c>
      <c r="D783" s="119">
        <v>11</v>
      </c>
      <c r="E783" s="120">
        <v>24</v>
      </c>
    </row>
    <row r="784" spans="1:5" x14ac:dyDescent="0.3">
      <c r="A784" s="46" t="s">
        <v>557</v>
      </c>
      <c r="B784" s="7" t="s">
        <v>861</v>
      </c>
      <c r="C784" s="119">
        <v>8</v>
      </c>
      <c r="D784" s="119">
        <v>4</v>
      </c>
      <c r="E784" s="120">
        <v>5</v>
      </c>
    </row>
    <row r="785" spans="1:5" x14ac:dyDescent="0.3">
      <c r="A785" s="46" t="s">
        <v>285</v>
      </c>
      <c r="B785" s="7" t="s">
        <v>861</v>
      </c>
      <c r="C785" s="119">
        <v>9</v>
      </c>
      <c r="D785" s="119">
        <v>89</v>
      </c>
      <c r="E785" s="120">
        <v>27</v>
      </c>
    </row>
    <row r="786" spans="1:5" x14ac:dyDescent="0.3">
      <c r="A786" s="46" t="s">
        <v>59</v>
      </c>
      <c r="B786" s="7" t="s">
        <v>861</v>
      </c>
      <c r="C786" s="119">
        <v>11</v>
      </c>
      <c r="D786" s="119">
        <v>37</v>
      </c>
      <c r="E786" s="120">
        <v>96</v>
      </c>
    </row>
    <row r="787" spans="1:5" x14ac:dyDescent="0.3">
      <c r="A787" s="46" t="s">
        <v>864</v>
      </c>
      <c r="B787" s="7" t="s">
        <v>865</v>
      </c>
      <c r="C787" s="119">
        <v>10</v>
      </c>
      <c r="D787" s="119">
        <v>21</v>
      </c>
      <c r="E787" s="120">
        <v>13</v>
      </c>
    </row>
    <row r="788" spans="1:5" x14ac:dyDescent="0.3">
      <c r="A788" s="46" t="s">
        <v>866</v>
      </c>
      <c r="B788" s="7" t="s">
        <v>865</v>
      </c>
      <c r="C788" s="119">
        <v>11</v>
      </c>
      <c r="D788" s="119">
        <v>9</v>
      </c>
      <c r="E788" s="120">
        <v>6</v>
      </c>
    </row>
    <row r="789" spans="1:5" x14ac:dyDescent="0.3">
      <c r="A789" s="46" t="s">
        <v>652</v>
      </c>
      <c r="B789" s="7" t="s">
        <v>867</v>
      </c>
      <c r="C789" s="119">
        <v>10</v>
      </c>
      <c r="D789" s="119">
        <v>38</v>
      </c>
      <c r="E789" s="120">
        <v>7</v>
      </c>
    </row>
    <row r="790" spans="1:5" x14ac:dyDescent="0.3">
      <c r="A790" s="46" t="s">
        <v>399</v>
      </c>
      <c r="B790" s="7" t="s">
        <v>868</v>
      </c>
      <c r="C790" s="119">
        <v>7</v>
      </c>
      <c r="D790" s="119">
        <v>5</v>
      </c>
      <c r="E790" s="120">
        <v>82</v>
      </c>
    </row>
    <row r="791" spans="1:5" x14ac:dyDescent="0.3">
      <c r="A791" s="46" t="s">
        <v>711</v>
      </c>
      <c r="B791" s="7" t="s">
        <v>868</v>
      </c>
      <c r="C791" s="119">
        <v>8</v>
      </c>
      <c r="D791" s="119">
        <v>53</v>
      </c>
      <c r="E791" s="120">
        <v>6</v>
      </c>
    </row>
    <row r="792" spans="1:5" x14ac:dyDescent="0.3">
      <c r="A792" s="46" t="s">
        <v>869</v>
      </c>
      <c r="B792" s="7" t="s">
        <v>870</v>
      </c>
      <c r="C792" s="119">
        <v>14</v>
      </c>
      <c r="D792" s="119">
        <v>152</v>
      </c>
      <c r="E792" s="120">
        <v>28</v>
      </c>
    </row>
    <row r="793" spans="1:5" x14ac:dyDescent="0.3">
      <c r="A793" s="46" t="s">
        <v>343</v>
      </c>
      <c r="B793" s="7" t="s">
        <v>871</v>
      </c>
      <c r="C793" s="119">
        <v>7</v>
      </c>
      <c r="D793" s="119">
        <v>5</v>
      </c>
      <c r="E793" s="120">
        <v>53</v>
      </c>
    </row>
    <row r="794" spans="1:5" x14ac:dyDescent="0.3">
      <c r="A794" s="46" t="s">
        <v>255</v>
      </c>
      <c r="B794" s="7" t="s">
        <v>871</v>
      </c>
      <c r="C794" s="119">
        <v>7</v>
      </c>
      <c r="D794" s="119">
        <v>6</v>
      </c>
      <c r="E794" s="120">
        <v>96</v>
      </c>
    </row>
    <row r="795" spans="1:5" x14ac:dyDescent="0.3">
      <c r="A795" s="46" t="s">
        <v>872</v>
      </c>
      <c r="B795" s="7" t="s">
        <v>871</v>
      </c>
      <c r="C795" s="119">
        <v>8</v>
      </c>
      <c r="D795" s="119">
        <v>7</v>
      </c>
      <c r="E795" s="120">
        <v>85</v>
      </c>
    </row>
    <row r="796" spans="1:5" x14ac:dyDescent="0.3">
      <c r="A796" s="46" t="s">
        <v>755</v>
      </c>
      <c r="B796" s="7" t="s">
        <v>871</v>
      </c>
      <c r="C796" s="119">
        <v>8</v>
      </c>
      <c r="D796" s="119">
        <v>2</v>
      </c>
      <c r="E796" s="120">
        <v>42</v>
      </c>
    </row>
    <row r="797" spans="1:5" x14ac:dyDescent="0.3">
      <c r="A797" s="46" t="s">
        <v>376</v>
      </c>
      <c r="B797" s="7" t="s">
        <v>871</v>
      </c>
      <c r="C797" s="119">
        <v>10</v>
      </c>
      <c r="D797" s="119">
        <v>30</v>
      </c>
      <c r="E797" s="120">
        <v>9</v>
      </c>
    </row>
    <row r="798" spans="1:5" x14ac:dyDescent="0.3">
      <c r="A798" s="46" t="s">
        <v>873</v>
      </c>
      <c r="B798" s="7" t="s">
        <v>874</v>
      </c>
      <c r="C798" s="119">
        <v>8</v>
      </c>
      <c r="D798" s="119">
        <v>4</v>
      </c>
      <c r="E798" s="120">
        <v>11</v>
      </c>
    </row>
    <row r="799" spans="1:5" x14ac:dyDescent="0.3">
      <c r="A799" s="46" t="s">
        <v>875</v>
      </c>
      <c r="B799" s="7" t="s">
        <v>876</v>
      </c>
      <c r="C799" s="119">
        <v>6</v>
      </c>
      <c r="D799" s="119">
        <v>19</v>
      </c>
      <c r="E799" s="120">
        <v>38</v>
      </c>
    </row>
    <row r="800" spans="1:5" x14ac:dyDescent="0.3">
      <c r="A800" s="46" t="s">
        <v>877</v>
      </c>
      <c r="B800" s="7" t="s">
        <v>876</v>
      </c>
      <c r="C800" s="119">
        <v>6</v>
      </c>
      <c r="D800" s="119">
        <v>7</v>
      </c>
      <c r="E800" s="120">
        <v>10</v>
      </c>
    </row>
    <row r="801" spans="1:5" x14ac:dyDescent="0.3">
      <c r="A801" s="46" t="s">
        <v>520</v>
      </c>
      <c r="B801" s="7" t="s">
        <v>876</v>
      </c>
      <c r="C801" s="119">
        <v>10</v>
      </c>
      <c r="D801" s="119">
        <v>7</v>
      </c>
      <c r="E801" s="120">
        <v>9</v>
      </c>
    </row>
    <row r="802" spans="1:5" x14ac:dyDescent="0.3">
      <c r="A802" s="46" t="s">
        <v>356</v>
      </c>
      <c r="B802" s="7" t="s">
        <v>876</v>
      </c>
      <c r="C802" s="119">
        <v>10</v>
      </c>
      <c r="D802" s="119">
        <v>7</v>
      </c>
      <c r="E802" s="120">
        <v>10</v>
      </c>
    </row>
    <row r="803" spans="1:5" x14ac:dyDescent="0.3">
      <c r="A803" s="46" t="s">
        <v>788</v>
      </c>
      <c r="B803" s="7" t="s">
        <v>878</v>
      </c>
      <c r="C803" s="119">
        <v>4</v>
      </c>
      <c r="D803" s="119">
        <v>93</v>
      </c>
      <c r="E803" s="120">
        <v>36</v>
      </c>
    </row>
    <row r="804" spans="1:5" x14ac:dyDescent="0.3">
      <c r="A804" s="46" t="s">
        <v>755</v>
      </c>
      <c r="B804" s="7" t="s">
        <v>878</v>
      </c>
      <c r="C804" s="119">
        <v>8</v>
      </c>
      <c r="D804" s="119">
        <v>45</v>
      </c>
      <c r="E804" s="120">
        <v>58</v>
      </c>
    </row>
    <row r="805" spans="1:5" x14ac:dyDescent="0.3">
      <c r="A805" s="46" t="s">
        <v>580</v>
      </c>
      <c r="B805" s="7" t="s">
        <v>879</v>
      </c>
      <c r="C805" s="119">
        <v>10</v>
      </c>
      <c r="D805" s="119">
        <v>2</v>
      </c>
      <c r="E805" s="120">
        <v>63</v>
      </c>
    </row>
    <row r="806" spans="1:5" x14ac:dyDescent="0.3">
      <c r="A806" s="46" t="s">
        <v>288</v>
      </c>
      <c r="B806" s="7" t="s">
        <v>880</v>
      </c>
      <c r="C806" s="119">
        <v>4</v>
      </c>
      <c r="D806" s="119">
        <v>3</v>
      </c>
      <c r="E806" s="120">
        <v>32</v>
      </c>
    </row>
    <row r="807" spans="1:5" x14ac:dyDescent="0.3">
      <c r="A807" s="46" t="s">
        <v>881</v>
      </c>
      <c r="B807" s="7" t="s">
        <v>880</v>
      </c>
      <c r="C807" s="119">
        <v>5</v>
      </c>
      <c r="D807" s="119">
        <v>40</v>
      </c>
      <c r="E807" s="120">
        <v>52</v>
      </c>
    </row>
    <row r="808" spans="1:5" x14ac:dyDescent="0.3">
      <c r="A808" s="46" t="s">
        <v>516</v>
      </c>
      <c r="B808" s="7" t="s">
        <v>880</v>
      </c>
      <c r="C808" s="119">
        <v>6</v>
      </c>
      <c r="D808" s="119">
        <v>40</v>
      </c>
      <c r="E808" s="120">
        <v>5</v>
      </c>
    </row>
    <row r="809" spans="1:5" x14ac:dyDescent="0.3">
      <c r="A809" s="46" t="s">
        <v>335</v>
      </c>
      <c r="B809" s="7" t="s">
        <v>880</v>
      </c>
      <c r="C809" s="119">
        <v>6</v>
      </c>
      <c r="D809" s="119">
        <v>2</v>
      </c>
      <c r="E809" s="120">
        <v>32</v>
      </c>
    </row>
    <row r="810" spans="1:5" x14ac:dyDescent="0.3">
      <c r="A810" s="46" t="s">
        <v>882</v>
      </c>
      <c r="B810" s="7" t="s">
        <v>880</v>
      </c>
      <c r="C810" s="119">
        <v>7</v>
      </c>
      <c r="D810" s="119">
        <v>45</v>
      </c>
      <c r="E810" s="120">
        <v>35</v>
      </c>
    </row>
    <row r="811" spans="1:5" x14ac:dyDescent="0.3">
      <c r="A811" s="46" t="s">
        <v>883</v>
      </c>
      <c r="B811" s="7" t="s">
        <v>880</v>
      </c>
      <c r="C811" s="119">
        <v>8</v>
      </c>
      <c r="D811" s="119">
        <v>85</v>
      </c>
      <c r="E811" s="120">
        <v>25</v>
      </c>
    </row>
    <row r="812" spans="1:5" x14ac:dyDescent="0.3">
      <c r="A812" s="46" t="s">
        <v>884</v>
      </c>
      <c r="B812" s="7" t="s">
        <v>880</v>
      </c>
      <c r="C812" s="119">
        <v>10</v>
      </c>
      <c r="D812" s="119">
        <v>9</v>
      </c>
      <c r="E812" s="120">
        <v>9</v>
      </c>
    </row>
    <row r="813" spans="1:5" x14ac:dyDescent="0.3">
      <c r="A813" s="46" t="s">
        <v>325</v>
      </c>
      <c r="B813" s="7" t="s">
        <v>880</v>
      </c>
      <c r="C813" s="119">
        <v>10</v>
      </c>
      <c r="D813" s="119">
        <v>2</v>
      </c>
      <c r="E813" s="120">
        <v>22</v>
      </c>
    </row>
    <row r="814" spans="1:5" x14ac:dyDescent="0.3">
      <c r="A814" s="46" t="s">
        <v>885</v>
      </c>
      <c r="B814" s="7" t="s">
        <v>880</v>
      </c>
      <c r="C814" s="119">
        <v>15</v>
      </c>
      <c r="D814" s="119">
        <v>4</v>
      </c>
      <c r="E814" s="120">
        <v>24</v>
      </c>
    </row>
    <row r="815" spans="1:5" x14ac:dyDescent="0.3">
      <c r="A815" s="46" t="s">
        <v>826</v>
      </c>
      <c r="B815" s="7" t="s">
        <v>886</v>
      </c>
      <c r="C815" s="119">
        <v>4</v>
      </c>
      <c r="D815" s="119">
        <v>1</v>
      </c>
      <c r="E815" s="120">
        <v>9</v>
      </c>
    </row>
    <row r="816" spans="1:5" x14ac:dyDescent="0.3">
      <c r="A816" s="46" t="s">
        <v>289</v>
      </c>
      <c r="B816" s="7" t="s">
        <v>886</v>
      </c>
      <c r="C816" s="119">
        <v>7</v>
      </c>
      <c r="D816" s="119">
        <v>17</v>
      </c>
      <c r="E816" s="120">
        <v>2</v>
      </c>
    </row>
    <row r="817" spans="1:5" x14ac:dyDescent="0.3">
      <c r="A817" s="46" t="s">
        <v>369</v>
      </c>
      <c r="B817" s="7" t="s">
        <v>886</v>
      </c>
      <c r="C817" s="119">
        <v>8</v>
      </c>
      <c r="D817" s="119">
        <v>6</v>
      </c>
      <c r="E817" s="120">
        <v>35</v>
      </c>
    </row>
    <row r="818" spans="1:5" x14ac:dyDescent="0.3">
      <c r="A818" s="46" t="s">
        <v>887</v>
      </c>
      <c r="B818" s="7" t="s">
        <v>888</v>
      </c>
      <c r="C818" s="119">
        <v>8</v>
      </c>
      <c r="D818" s="119">
        <v>18</v>
      </c>
      <c r="E818" s="120">
        <v>13</v>
      </c>
    </row>
    <row r="819" spans="1:5" x14ac:dyDescent="0.3">
      <c r="A819" s="46" t="s">
        <v>395</v>
      </c>
      <c r="B819" s="7" t="s">
        <v>888</v>
      </c>
      <c r="C819" s="119">
        <v>8</v>
      </c>
      <c r="D819" s="119">
        <v>39</v>
      </c>
      <c r="E819" s="120">
        <v>25</v>
      </c>
    </row>
    <row r="820" spans="1:5" x14ac:dyDescent="0.3">
      <c r="A820" s="46" t="s">
        <v>889</v>
      </c>
      <c r="B820" s="7" t="s">
        <v>890</v>
      </c>
      <c r="C820" s="119">
        <v>1</v>
      </c>
      <c r="D820" s="119">
        <v>26</v>
      </c>
      <c r="E820" s="120">
        <v>13</v>
      </c>
    </row>
    <row r="821" spans="1:5" x14ac:dyDescent="0.3">
      <c r="A821" s="46" t="s">
        <v>891</v>
      </c>
      <c r="B821" s="7" t="s">
        <v>890</v>
      </c>
      <c r="C821" s="119">
        <v>2</v>
      </c>
      <c r="D821" s="119">
        <v>52</v>
      </c>
      <c r="E821" s="120">
        <v>61</v>
      </c>
    </row>
    <row r="822" spans="1:5" x14ac:dyDescent="0.3">
      <c r="A822" s="46" t="s">
        <v>892</v>
      </c>
      <c r="B822" s="7" t="s">
        <v>890</v>
      </c>
      <c r="C822" s="119">
        <v>2</v>
      </c>
      <c r="D822" s="119">
        <v>119</v>
      </c>
      <c r="E822" s="120">
        <v>63</v>
      </c>
    </row>
    <row r="823" spans="1:5" x14ac:dyDescent="0.3">
      <c r="A823" s="46" t="s">
        <v>893</v>
      </c>
      <c r="B823" s="7" t="s">
        <v>890</v>
      </c>
      <c r="C823" s="119">
        <v>2</v>
      </c>
      <c r="D823" s="119">
        <v>97</v>
      </c>
      <c r="E823" s="120">
        <v>3</v>
      </c>
    </row>
    <row r="824" spans="1:5" x14ac:dyDescent="0.3">
      <c r="A824" s="46" t="s">
        <v>894</v>
      </c>
      <c r="B824" s="7" t="s">
        <v>890</v>
      </c>
      <c r="C824" s="119">
        <v>2</v>
      </c>
      <c r="D824" s="119">
        <v>61</v>
      </c>
      <c r="E824" s="120">
        <v>71</v>
      </c>
    </row>
    <row r="825" spans="1:5" x14ac:dyDescent="0.3">
      <c r="A825" s="46" t="s">
        <v>895</v>
      </c>
      <c r="B825" s="7" t="s">
        <v>890</v>
      </c>
      <c r="C825" s="119">
        <v>3</v>
      </c>
      <c r="D825" s="119">
        <v>32</v>
      </c>
      <c r="E825" s="120">
        <v>31</v>
      </c>
    </row>
    <row r="826" spans="1:5" x14ac:dyDescent="0.3">
      <c r="A826" s="46" t="s">
        <v>462</v>
      </c>
      <c r="B826" s="7" t="s">
        <v>890</v>
      </c>
      <c r="C826" s="119">
        <v>3</v>
      </c>
      <c r="D826" s="119">
        <v>19</v>
      </c>
      <c r="E826" s="120">
        <v>10</v>
      </c>
    </row>
    <row r="827" spans="1:5" x14ac:dyDescent="0.3">
      <c r="A827" s="46" t="s">
        <v>369</v>
      </c>
      <c r="B827" s="7" t="s">
        <v>890</v>
      </c>
      <c r="C827" s="119">
        <v>3</v>
      </c>
      <c r="D827" s="119">
        <v>37</v>
      </c>
      <c r="E827" s="120">
        <v>20</v>
      </c>
    </row>
    <row r="828" spans="1:5" x14ac:dyDescent="0.3">
      <c r="A828" s="46" t="s">
        <v>855</v>
      </c>
      <c r="B828" s="7" t="s">
        <v>890</v>
      </c>
      <c r="C828" s="119">
        <v>3</v>
      </c>
      <c r="D828" s="119">
        <v>14</v>
      </c>
      <c r="E828" s="120">
        <v>1</v>
      </c>
    </row>
    <row r="829" spans="1:5" x14ac:dyDescent="0.3">
      <c r="A829" s="46" t="s">
        <v>896</v>
      </c>
      <c r="B829" s="7" t="s">
        <v>890</v>
      </c>
      <c r="C829" s="119">
        <v>3</v>
      </c>
      <c r="D829" s="119">
        <v>11</v>
      </c>
      <c r="E829" s="120">
        <v>28</v>
      </c>
    </row>
    <row r="830" spans="1:5" x14ac:dyDescent="0.3">
      <c r="A830" s="46" t="s">
        <v>897</v>
      </c>
      <c r="B830" s="7" t="s">
        <v>890</v>
      </c>
      <c r="C830" s="119">
        <v>4</v>
      </c>
      <c r="D830" s="119">
        <v>21</v>
      </c>
      <c r="E830" s="120">
        <v>85</v>
      </c>
    </row>
    <row r="831" spans="1:5" x14ac:dyDescent="0.3">
      <c r="A831" s="46" t="s">
        <v>898</v>
      </c>
      <c r="B831" s="7" t="s">
        <v>890</v>
      </c>
      <c r="C831" s="119">
        <v>4</v>
      </c>
      <c r="D831" s="119">
        <v>4</v>
      </c>
      <c r="E831" s="120">
        <v>25</v>
      </c>
    </row>
    <row r="832" spans="1:5" x14ac:dyDescent="0.3">
      <c r="A832" s="46" t="s">
        <v>899</v>
      </c>
      <c r="B832" s="7" t="s">
        <v>890</v>
      </c>
      <c r="C832" s="119">
        <v>4</v>
      </c>
      <c r="D832" s="119">
        <v>53</v>
      </c>
      <c r="E832" s="120">
        <v>53</v>
      </c>
    </row>
    <row r="833" spans="1:5" x14ac:dyDescent="0.3">
      <c r="A833" s="46" t="s">
        <v>723</v>
      </c>
      <c r="B833" s="7" t="s">
        <v>890</v>
      </c>
      <c r="C833" s="119">
        <v>4</v>
      </c>
      <c r="D833" s="119">
        <v>26</v>
      </c>
      <c r="E833" s="120">
        <v>46</v>
      </c>
    </row>
    <row r="834" spans="1:5" x14ac:dyDescent="0.3">
      <c r="A834" s="46" t="s">
        <v>900</v>
      </c>
      <c r="B834" s="7" t="s">
        <v>890</v>
      </c>
      <c r="C834" s="119">
        <v>4</v>
      </c>
      <c r="D834" s="119">
        <v>27</v>
      </c>
      <c r="E834" s="120">
        <v>1</v>
      </c>
    </row>
    <row r="835" spans="1:5" x14ac:dyDescent="0.3">
      <c r="A835" s="46" t="s">
        <v>901</v>
      </c>
      <c r="B835" s="7" t="s">
        <v>890</v>
      </c>
      <c r="C835" s="119">
        <v>4</v>
      </c>
      <c r="D835" s="119">
        <v>18</v>
      </c>
      <c r="E835" s="120">
        <v>83</v>
      </c>
    </row>
    <row r="836" spans="1:5" x14ac:dyDescent="0.3">
      <c r="A836" s="46" t="s">
        <v>902</v>
      </c>
      <c r="B836" s="7" t="s">
        <v>890</v>
      </c>
      <c r="C836" s="119">
        <v>4</v>
      </c>
      <c r="D836" s="119">
        <v>14</v>
      </c>
      <c r="E836" s="120">
        <v>81</v>
      </c>
    </row>
    <row r="837" spans="1:5" x14ac:dyDescent="0.3">
      <c r="A837" s="46" t="s">
        <v>903</v>
      </c>
      <c r="B837" s="7" t="s">
        <v>890</v>
      </c>
      <c r="C837" s="119">
        <v>4</v>
      </c>
      <c r="D837" s="119">
        <v>3</v>
      </c>
      <c r="E837" s="120">
        <v>65</v>
      </c>
    </row>
    <row r="838" spans="1:5" x14ac:dyDescent="0.3">
      <c r="A838" s="46" t="s">
        <v>395</v>
      </c>
      <c r="B838" s="7" t="s">
        <v>890</v>
      </c>
      <c r="C838" s="119">
        <v>4</v>
      </c>
      <c r="D838" s="119">
        <v>114</v>
      </c>
      <c r="E838" s="120">
        <v>47</v>
      </c>
    </row>
    <row r="839" spans="1:5" x14ac:dyDescent="0.3">
      <c r="A839" s="46" t="s">
        <v>366</v>
      </c>
      <c r="B839" s="7" t="s">
        <v>890</v>
      </c>
      <c r="C839" s="119">
        <v>4</v>
      </c>
      <c r="D839" s="119">
        <v>4</v>
      </c>
      <c r="E839" s="120">
        <v>38</v>
      </c>
    </row>
    <row r="840" spans="1:5" x14ac:dyDescent="0.3">
      <c r="A840" s="46" t="s">
        <v>436</v>
      </c>
      <c r="B840" s="7" t="s">
        <v>890</v>
      </c>
      <c r="C840" s="119">
        <v>4</v>
      </c>
      <c r="D840" s="119">
        <v>41</v>
      </c>
      <c r="E840" s="120">
        <v>57</v>
      </c>
    </row>
    <row r="841" spans="1:5" x14ac:dyDescent="0.3">
      <c r="A841" s="46" t="s">
        <v>904</v>
      </c>
      <c r="B841" s="7" t="s">
        <v>890</v>
      </c>
      <c r="C841" s="119">
        <v>4</v>
      </c>
      <c r="D841" s="119" t="s">
        <v>905</v>
      </c>
      <c r="E841" s="120">
        <v>24</v>
      </c>
    </row>
    <row r="842" spans="1:5" x14ac:dyDescent="0.3">
      <c r="A842" s="46" t="s">
        <v>906</v>
      </c>
      <c r="B842" s="7" t="s">
        <v>890</v>
      </c>
      <c r="C842" s="119">
        <v>4</v>
      </c>
      <c r="D842" s="119">
        <v>45</v>
      </c>
      <c r="E842" s="120">
        <v>6</v>
      </c>
    </row>
    <row r="843" spans="1:5" x14ac:dyDescent="0.3">
      <c r="A843" s="46" t="s">
        <v>907</v>
      </c>
      <c r="B843" s="7" t="s">
        <v>890</v>
      </c>
      <c r="C843" s="119">
        <v>4</v>
      </c>
      <c r="D843" s="119">
        <v>17</v>
      </c>
      <c r="E843" s="120">
        <v>9</v>
      </c>
    </row>
    <row r="844" spans="1:5" x14ac:dyDescent="0.3">
      <c r="A844" s="46" t="s">
        <v>295</v>
      </c>
      <c r="B844" s="7" t="s">
        <v>890</v>
      </c>
      <c r="C844" s="119">
        <v>4</v>
      </c>
      <c r="D844" s="119">
        <v>18</v>
      </c>
      <c r="E844" s="120">
        <v>10</v>
      </c>
    </row>
    <row r="845" spans="1:5" x14ac:dyDescent="0.3">
      <c r="A845" s="46" t="s">
        <v>420</v>
      </c>
      <c r="B845" s="7" t="s">
        <v>890</v>
      </c>
      <c r="C845" s="119">
        <v>4</v>
      </c>
      <c r="D845" s="119">
        <v>1</v>
      </c>
      <c r="E845" s="120">
        <v>52</v>
      </c>
    </row>
    <row r="846" spans="1:5" x14ac:dyDescent="0.3">
      <c r="A846" s="46" t="s">
        <v>908</v>
      </c>
      <c r="B846" s="7" t="s">
        <v>890</v>
      </c>
      <c r="C846" s="119">
        <v>4</v>
      </c>
      <c r="D846" s="119">
        <v>206</v>
      </c>
      <c r="E846" s="120">
        <v>12</v>
      </c>
    </row>
    <row r="847" spans="1:5" x14ac:dyDescent="0.3">
      <c r="A847" s="46" t="s">
        <v>909</v>
      </c>
      <c r="B847" s="7" t="s">
        <v>890</v>
      </c>
      <c r="C847" s="119">
        <v>4</v>
      </c>
      <c r="D847" s="119">
        <v>12</v>
      </c>
      <c r="E847" s="120">
        <v>2</v>
      </c>
    </row>
    <row r="848" spans="1:5" x14ac:dyDescent="0.3">
      <c r="A848" s="46" t="s">
        <v>413</v>
      </c>
      <c r="B848" s="7" t="s">
        <v>890</v>
      </c>
      <c r="C848" s="119">
        <v>4</v>
      </c>
      <c r="D848" s="119">
        <v>80</v>
      </c>
      <c r="E848" s="120">
        <v>45</v>
      </c>
    </row>
    <row r="849" spans="1:5" x14ac:dyDescent="0.3">
      <c r="A849" s="46" t="s">
        <v>309</v>
      </c>
      <c r="B849" s="7" t="s">
        <v>890</v>
      </c>
      <c r="C849" s="119">
        <v>4</v>
      </c>
      <c r="D849" s="119">
        <v>6</v>
      </c>
      <c r="E849" s="120">
        <v>38</v>
      </c>
    </row>
    <row r="850" spans="1:5" x14ac:dyDescent="0.3">
      <c r="A850" s="46" t="s">
        <v>59</v>
      </c>
      <c r="B850" s="7" t="s">
        <v>890</v>
      </c>
      <c r="C850" s="119">
        <v>4</v>
      </c>
      <c r="D850" s="119">
        <v>96</v>
      </c>
      <c r="E850" s="120">
        <v>71</v>
      </c>
    </row>
    <row r="851" spans="1:5" x14ac:dyDescent="0.3">
      <c r="A851" s="46" t="s">
        <v>421</v>
      </c>
      <c r="B851" s="7" t="s">
        <v>890</v>
      </c>
      <c r="C851" s="119">
        <v>4</v>
      </c>
      <c r="D851" s="119">
        <v>4</v>
      </c>
      <c r="E851" s="120">
        <v>3</v>
      </c>
    </row>
    <row r="852" spans="1:5" x14ac:dyDescent="0.3">
      <c r="A852" s="46" t="s">
        <v>263</v>
      </c>
      <c r="B852" s="7" t="s">
        <v>890</v>
      </c>
      <c r="C852" s="119">
        <v>4</v>
      </c>
      <c r="D852" s="119">
        <v>18</v>
      </c>
      <c r="E852" s="120">
        <v>8</v>
      </c>
    </row>
    <row r="853" spans="1:5" x14ac:dyDescent="0.3">
      <c r="A853" s="46" t="s">
        <v>910</v>
      </c>
      <c r="B853" s="7" t="s">
        <v>890</v>
      </c>
      <c r="C853" s="119">
        <v>4</v>
      </c>
      <c r="D853" s="119">
        <v>61</v>
      </c>
      <c r="E853" s="120">
        <v>71</v>
      </c>
    </row>
    <row r="854" spans="1:5" x14ac:dyDescent="0.3">
      <c r="A854" s="46" t="s">
        <v>911</v>
      </c>
      <c r="B854" s="7" t="s">
        <v>890</v>
      </c>
      <c r="C854" s="119">
        <v>4</v>
      </c>
      <c r="D854" s="119">
        <v>11</v>
      </c>
      <c r="E854" s="120" t="s">
        <v>447</v>
      </c>
    </row>
    <row r="855" spans="1:5" x14ac:dyDescent="0.3">
      <c r="A855" s="46" t="s">
        <v>911</v>
      </c>
      <c r="B855" s="7" t="s">
        <v>890</v>
      </c>
      <c r="C855" s="119">
        <v>4</v>
      </c>
      <c r="D855" s="119">
        <v>11</v>
      </c>
      <c r="E855" s="120">
        <v>2</v>
      </c>
    </row>
    <row r="856" spans="1:5" x14ac:dyDescent="0.3">
      <c r="A856" s="46" t="s">
        <v>912</v>
      </c>
      <c r="B856" s="7" t="s">
        <v>890</v>
      </c>
      <c r="C856" s="119">
        <v>4</v>
      </c>
      <c r="D856" s="119">
        <v>8</v>
      </c>
      <c r="E856" s="120">
        <v>23</v>
      </c>
    </row>
    <row r="857" spans="1:5" x14ac:dyDescent="0.3">
      <c r="A857" s="46" t="s">
        <v>913</v>
      </c>
      <c r="B857" s="7" t="s">
        <v>890</v>
      </c>
      <c r="C857" s="119">
        <v>4</v>
      </c>
      <c r="D857" s="119">
        <v>1</v>
      </c>
      <c r="E857" s="120">
        <v>15</v>
      </c>
    </row>
    <row r="858" spans="1:5" x14ac:dyDescent="0.3">
      <c r="A858" s="46" t="s">
        <v>914</v>
      </c>
      <c r="B858" s="7" t="s">
        <v>890</v>
      </c>
      <c r="C858" s="119">
        <v>4</v>
      </c>
      <c r="D858" s="119">
        <v>10</v>
      </c>
      <c r="E858" s="120">
        <v>68</v>
      </c>
    </row>
    <row r="859" spans="1:5" x14ac:dyDescent="0.3">
      <c r="A859" s="46" t="s">
        <v>915</v>
      </c>
      <c r="B859" s="7" t="s">
        <v>890</v>
      </c>
      <c r="C859" s="119">
        <v>5</v>
      </c>
      <c r="D859" s="119">
        <v>192</v>
      </c>
      <c r="E859" s="120">
        <v>133</v>
      </c>
    </row>
    <row r="860" spans="1:5" x14ac:dyDescent="0.3">
      <c r="A860" s="46" t="s">
        <v>916</v>
      </c>
      <c r="B860" s="7" t="s">
        <v>890</v>
      </c>
      <c r="C860" s="119">
        <v>5</v>
      </c>
      <c r="D860" s="119">
        <v>155</v>
      </c>
      <c r="E860" s="120">
        <v>67</v>
      </c>
    </row>
    <row r="861" spans="1:5" x14ac:dyDescent="0.3">
      <c r="A861" s="46" t="s">
        <v>380</v>
      </c>
      <c r="B861" s="7" t="s">
        <v>890</v>
      </c>
      <c r="C861" s="119">
        <v>5</v>
      </c>
      <c r="D861" s="119">
        <v>167</v>
      </c>
      <c r="E861" s="120">
        <v>13</v>
      </c>
    </row>
    <row r="862" spans="1:5" x14ac:dyDescent="0.3">
      <c r="A862" s="46" t="s">
        <v>917</v>
      </c>
      <c r="B862" s="7" t="s">
        <v>890</v>
      </c>
      <c r="C862" s="119">
        <v>5</v>
      </c>
      <c r="D862" s="119">
        <v>4</v>
      </c>
      <c r="E862" s="120">
        <v>235</v>
      </c>
    </row>
    <row r="863" spans="1:5" x14ac:dyDescent="0.3">
      <c r="A863" s="46" t="s">
        <v>305</v>
      </c>
      <c r="B863" s="7" t="s">
        <v>890</v>
      </c>
      <c r="C863" s="119">
        <v>5</v>
      </c>
      <c r="D863" s="119">
        <v>118</v>
      </c>
      <c r="E863" s="120">
        <v>21</v>
      </c>
    </row>
    <row r="864" spans="1:5" x14ac:dyDescent="0.3">
      <c r="A864" s="46" t="s">
        <v>295</v>
      </c>
      <c r="B864" s="7" t="s">
        <v>890</v>
      </c>
      <c r="C864" s="119">
        <v>5</v>
      </c>
      <c r="D864" s="119">
        <v>102</v>
      </c>
      <c r="E864" s="120">
        <v>85</v>
      </c>
    </row>
    <row r="865" spans="1:5" x14ac:dyDescent="0.3">
      <c r="A865" s="46" t="s">
        <v>918</v>
      </c>
      <c r="B865" s="7" t="s">
        <v>890</v>
      </c>
      <c r="C865" s="119">
        <v>5</v>
      </c>
      <c r="D865" s="119">
        <v>65</v>
      </c>
      <c r="E865" s="120">
        <v>31</v>
      </c>
    </row>
    <row r="866" spans="1:5" x14ac:dyDescent="0.3">
      <c r="A866" s="46" t="s">
        <v>270</v>
      </c>
      <c r="B866" s="7" t="s">
        <v>890</v>
      </c>
      <c r="C866" s="119">
        <v>5</v>
      </c>
      <c r="D866" s="119" t="s">
        <v>919</v>
      </c>
      <c r="E866" s="120">
        <v>14</v>
      </c>
    </row>
    <row r="867" spans="1:5" x14ac:dyDescent="0.3">
      <c r="A867" s="46" t="s">
        <v>464</v>
      </c>
      <c r="B867" s="7" t="s">
        <v>890</v>
      </c>
      <c r="C867" s="119">
        <v>5</v>
      </c>
      <c r="D867" s="119">
        <v>22</v>
      </c>
      <c r="E867" s="120">
        <v>93</v>
      </c>
    </row>
    <row r="868" spans="1:5" x14ac:dyDescent="0.3">
      <c r="A868" s="46" t="s">
        <v>920</v>
      </c>
      <c r="B868" s="7" t="s">
        <v>890</v>
      </c>
      <c r="C868" s="119">
        <v>5</v>
      </c>
      <c r="D868" s="119">
        <v>102</v>
      </c>
      <c r="E868" s="120">
        <v>58</v>
      </c>
    </row>
    <row r="869" spans="1:5" x14ac:dyDescent="0.3">
      <c r="A869" s="46" t="s">
        <v>680</v>
      </c>
      <c r="B869" s="7" t="s">
        <v>890</v>
      </c>
      <c r="C869" s="119">
        <v>5</v>
      </c>
      <c r="D869" s="119">
        <v>24</v>
      </c>
      <c r="E869" s="120">
        <v>36</v>
      </c>
    </row>
    <row r="870" spans="1:5" x14ac:dyDescent="0.3">
      <c r="A870" s="46" t="s">
        <v>921</v>
      </c>
      <c r="B870" s="7" t="s">
        <v>890</v>
      </c>
      <c r="C870" s="119">
        <v>5</v>
      </c>
      <c r="D870" s="119">
        <v>4</v>
      </c>
      <c r="E870" s="120">
        <v>96</v>
      </c>
    </row>
    <row r="871" spans="1:5" x14ac:dyDescent="0.3">
      <c r="A871" s="46" t="s">
        <v>922</v>
      </c>
      <c r="B871" s="7" t="s">
        <v>890</v>
      </c>
      <c r="C871" s="119">
        <v>5</v>
      </c>
      <c r="D871" s="119">
        <v>16</v>
      </c>
      <c r="E871" s="120">
        <v>37</v>
      </c>
    </row>
    <row r="872" spans="1:5" x14ac:dyDescent="0.3">
      <c r="A872" s="46" t="s">
        <v>923</v>
      </c>
      <c r="B872" s="7" t="s">
        <v>890</v>
      </c>
      <c r="C872" s="119">
        <v>5</v>
      </c>
      <c r="D872" s="119">
        <v>3</v>
      </c>
      <c r="E872" s="120">
        <v>7</v>
      </c>
    </row>
    <row r="873" spans="1:5" x14ac:dyDescent="0.3">
      <c r="A873" s="46" t="s">
        <v>100</v>
      </c>
      <c r="B873" s="7" t="s">
        <v>890</v>
      </c>
      <c r="C873" s="119">
        <v>5</v>
      </c>
      <c r="D873" s="119">
        <v>1</v>
      </c>
      <c r="E873" s="120">
        <v>119</v>
      </c>
    </row>
    <row r="874" spans="1:5" x14ac:dyDescent="0.3">
      <c r="A874" s="46" t="s">
        <v>270</v>
      </c>
      <c r="B874" s="7" t="s">
        <v>890</v>
      </c>
      <c r="C874" s="119">
        <v>5</v>
      </c>
      <c r="D874" s="119">
        <v>64</v>
      </c>
      <c r="E874" s="120">
        <v>101</v>
      </c>
    </row>
    <row r="875" spans="1:5" x14ac:dyDescent="0.3">
      <c r="A875" s="46" t="s">
        <v>275</v>
      </c>
      <c r="B875" s="7" t="s">
        <v>890</v>
      </c>
      <c r="C875" s="119">
        <v>5</v>
      </c>
      <c r="D875" s="119">
        <v>11</v>
      </c>
      <c r="E875" s="120">
        <v>28</v>
      </c>
    </row>
    <row r="876" spans="1:5" x14ac:dyDescent="0.3">
      <c r="A876" s="46" t="s">
        <v>909</v>
      </c>
      <c r="B876" s="7" t="s">
        <v>890</v>
      </c>
      <c r="C876" s="119">
        <v>5</v>
      </c>
      <c r="D876" s="119">
        <v>148</v>
      </c>
      <c r="E876" s="120">
        <v>26</v>
      </c>
    </row>
    <row r="877" spans="1:5" x14ac:dyDescent="0.3">
      <c r="A877" s="46" t="s">
        <v>924</v>
      </c>
      <c r="B877" s="7" t="s">
        <v>890</v>
      </c>
      <c r="C877" s="119">
        <v>5</v>
      </c>
      <c r="D877" s="119" t="s">
        <v>925</v>
      </c>
      <c r="E877" s="120">
        <v>19</v>
      </c>
    </row>
    <row r="878" spans="1:5" x14ac:dyDescent="0.3">
      <c r="A878" s="46" t="s">
        <v>369</v>
      </c>
      <c r="B878" s="7" t="s">
        <v>890</v>
      </c>
      <c r="C878" s="119">
        <v>5</v>
      </c>
      <c r="D878" s="119">
        <v>165</v>
      </c>
      <c r="E878" s="120">
        <v>40</v>
      </c>
    </row>
    <row r="879" spans="1:5" x14ac:dyDescent="0.3">
      <c r="A879" s="46" t="s">
        <v>565</v>
      </c>
      <c r="B879" s="7" t="s">
        <v>890</v>
      </c>
      <c r="C879" s="119">
        <v>5</v>
      </c>
      <c r="D879" s="119">
        <v>11</v>
      </c>
      <c r="E879" s="120">
        <v>115</v>
      </c>
    </row>
    <row r="880" spans="1:5" x14ac:dyDescent="0.3">
      <c r="A880" s="46" t="s">
        <v>380</v>
      </c>
      <c r="B880" s="7" t="s">
        <v>890</v>
      </c>
      <c r="C880" s="119">
        <v>5</v>
      </c>
      <c r="D880" s="119">
        <v>62</v>
      </c>
      <c r="E880" s="120">
        <v>48</v>
      </c>
    </row>
    <row r="881" spans="1:5" x14ac:dyDescent="0.3">
      <c r="A881" s="46" t="s">
        <v>533</v>
      </c>
      <c r="B881" s="7" t="s">
        <v>890</v>
      </c>
      <c r="C881" s="119">
        <v>5</v>
      </c>
      <c r="D881" s="119">
        <v>104</v>
      </c>
      <c r="E881" s="120">
        <v>53</v>
      </c>
    </row>
    <row r="882" spans="1:5" x14ac:dyDescent="0.3">
      <c r="A882" s="46" t="s">
        <v>926</v>
      </c>
      <c r="B882" s="7" t="s">
        <v>890</v>
      </c>
      <c r="C882" s="119">
        <v>5</v>
      </c>
      <c r="D882" s="119">
        <v>3</v>
      </c>
      <c r="E882" s="120">
        <v>63</v>
      </c>
    </row>
    <row r="883" spans="1:5" x14ac:dyDescent="0.3">
      <c r="A883" s="46" t="s">
        <v>927</v>
      </c>
      <c r="B883" s="7" t="s">
        <v>890</v>
      </c>
      <c r="C883" s="119">
        <v>5</v>
      </c>
      <c r="D883" s="119">
        <v>39</v>
      </c>
      <c r="E883" s="120">
        <v>3</v>
      </c>
    </row>
    <row r="884" spans="1:5" x14ac:dyDescent="0.3">
      <c r="A884" s="46" t="s">
        <v>928</v>
      </c>
      <c r="B884" s="7" t="s">
        <v>890</v>
      </c>
      <c r="C884" s="119">
        <v>5</v>
      </c>
      <c r="D884" s="119">
        <v>45</v>
      </c>
      <c r="E884" s="120">
        <v>5</v>
      </c>
    </row>
    <row r="885" spans="1:5" x14ac:dyDescent="0.3">
      <c r="A885" s="46" t="s">
        <v>282</v>
      </c>
      <c r="B885" s="7" t="s">
        <v>890</v>
      </c>
      <c r="C885" s="119">
        <v>5</v>
      </c>
      <c r="D885" s="119">
        <v>12</v>
      </c>
      <c r="E885" s="120">
        <v>6</v>
      </c>
    </row>
    <row r="886" spans="1:5" x14ac:dyDescent="0.3">
      <c r="A886" s="46" t="s">
        <v>291</v>
      </c>
      <c r="B886" s="7" t="s">
        <v>890</v>
      </c>
      <c r="C886" s="119">
        <v>5</v>
      </c>
      <c r="D886" s="119">
        <v>10</v>
      </c>
      <c r="E886" s="120">
        <v>83</v>
      </c>
    </row>
    <row r="887" spans="1:5" x14ac:dyDescent="0.3">
      <c r="A887" s="46" t="s">
        <v>929</v>
      </c>
      <c r="B887" s="7" t="s">
        <v>890</v>
      </c>
      <c r="C887" s="119">
        <v>5</v>
      </c>
      <c r="D887" s="119">
        <v>1</v>
      </c>
      <c r="E887" s="120">
        <v>6</v>
      </c>
    </row>
    <row r="888" spans="1:5" x14ac:dyDescent="0.3">
      <c r="A888" s="47" t="s">
        <v>930</v>
      </c>
      <c r="B888" s="7" t="s">
        <v>890</v>
      </c>
      <c r="C888" s="119">
        <v>5</v>
      </c>
      <c r="D888" s="119">
        <v>161</v>
      </c>
      <c r="E888" s="120">
        <v>37</v>
      </c>
    </row>
    <row r="889" spans="1:5" x14ac:dyDescent="0.3">
      <c r="A889" s="46" t="s">
        <v>931</v>
      </c>
      <c r="B889" s="7" t="s">
        <v>890</v>
      </c>
      <c r="C889" s="119">
        <v>5</v>
      </c>
      <c r="D889" s="119">
        <v>5</v>
      </c>
      <c r="E889" s="120">
        <v>51</v>
      </c>
    </row>
    <row r="890" spans="1:5" x14ac:dyDescent="0.3">
      <c r="A890" s="46" t="s">
        <v>932</v>
      </c>
      <c r="B890" s="7" t="s">
        <v>890</v>
      </c>
      <c r="C890" s="119">
        <v>5</v>
      </c>
      <c r="D890" s="119">
        <v>23</v>
      </c>
      <c r="E890" s="120">
        <v>1</v>
      </c>
    </row>
    <row r="891" spans="1:5" x14ac:dyDescent="0.3">
      <c r="A891" s="46" t="s">
        <v>748</v>
      </c>
      <c r="B891" s="7" t="s">
        <v>890</v>
      </c>
      <c r="C891" s="119">
        <v>5</v>
      </c>
      <c r="D891" s="119">
        <v>5</v>
      </c>
      <c r="E891" s="120">
        <v>4</v>
      </c>
    </row>
    <row r="892" spans="1:5" x14ac:dyDescent="0.3">
      <c r="A892" s="46" t="s">
        <v>933</v>
      </c>
      <c r="B892" s="7" t="s">
        <v>890</v>
      </c>
      <c r="C892" s="119">
        <v>5</v>
      </c>
      <c r="D892" s="119">
        <v>26</v>
      </c>
      <c r="E892" s="120">
        <v>8</v>
      </c>
    </row>
    <row r="893" spans="1:5" x14ac:dyDescent="0.3">
      <c r="A893" s="46" t="s">
        <v>344</v>
      </c>
      <c r="B893" s="7" t="s">
        <v>890</v>
      </c>
      <c r="C893" s="119">
        <v>6</v>
      </c>
      <c r="D893" s="119">
        <v>22</v>
      </c>
      <c r="E893" s="120">
        <v>2</v>
      </c>
    </row>
    <row r="894" spans="1:5" x14ac:dyDescent="0.3">
      <c r="A894" s="46" t="s">
        <v>934</v>
      </c>
      <c r="B894" s="7" t="s">
        <v>890</v>
      </c>
      <c r="C894" s="119">
        <v>6</v>
      </c>
      <c r="D894" s="119">
        <v>21</v>
      </c>
      <c r="E894" s="120">
        <v>85</v>
      </c>
    </row>
    <row r="895" spans="1:5" x14ac:dyDescent="0.3">
      <c r="A895" s="46" t="s">
        <v>587</v>
      </c>
      <c r="B895" s="7" t="s">
        <v>890</v>
      </c>
      <c r="C895" s="119">
        <v>6</v>
      </c>
      <c r="D895" s="119">
        <v>3</v>
      </c>
      <c r="E895" s="120">
        <v>34</v>
      </c>
    </row>
    <row r="896" spans="1:5" x14ac:dyDescent="0.3">
      <c r="A896" s="46" t="s">
        <v>263</v>
      </c>
      <c r="B896" s="7" t="s">
        <v>890</v>
      </c>
      <c r="C896" s="119">
        <v>6</v>
      </c>
      <c r="D896" s="119">
        <v>8</v>
      </c>
      <c r="E896" s="120">
        <v>8</v>
      </c>
    </row>
    <row r="897" spans="1:5" x14ac:dyDescent="0.3">
      <c r="A897" s="46" t="s">
        <v>548</v>
      </c>
      <c r="B897" s="7" t="s">
        <v>890</v>
      </c>
      <c r="C897" s="119">
        <v>6</v>
      </c>
      <c r="D897" s="119">
        <v>8</v>
      </c>
      <c r="E897" s="120">
        <v>8</v>
      </c>
    </row>
    <row r="898" spans="1:5" x14ac:dyDescent="0.3">
      <c r="A898" s="46" t="s">
        <v>328</v>
      </c>
      <c r="B898" s="7" t="s">
        <v>890</v>
      </c>
      <c r="C898" s="119">
        <v>6</v>
      </c>
      <c r="D898" s="119">
        <v>7</v>
      </c>
      <c r="E898" s="120">
        <v>6</v>
      </c>
    </row>
    <row r="899" spans="1:5" x14ac:dyDescent="0.3">
      <c r="A899" s="46" t="s">
        <v>935</v>
      </c>
      <c r="B899" s="7" t="s">
        <v>890</v>
      </c>
      <c r="C899" s="119">
        <v>6</v>
      </c>
      <c r="D899" s="119">
        <v>11</v>
      </c>
      <c r="E899" s="120">
        <v>105</v>
      </c>
    </row>
    <row r="900" spans="1:5" x14ac:dyDescent="0.3">
      <c r="A900" s="46" t="s">
        <v>936</v>
      </c>
      <c r="B900" s="7" t="s">
        <v>890</v>
      </c>
      <c r="C900" s="119">
        <v>6</v>
      </c>
      <c r="D900" s="119">
        <v>2</v>
      </c>
      <c r="E900" s="120">
        <v>54</v>
      </c>
    </row>
    <row r="901" spans="1:5" x14ac:dyDescent="0.3">
      <c r="A901" s="46" t="s">
        <v>721</v>
      </c>
      <c r="B901" s="7" t="s">
        <v>890</v>
      </c>
      <c r="C901" s="119">
        <v>6</v>
      </c>
      <c r="D901" s="119">
        <v>81</v>
      </c>
      <c r="E901" s="120">
        <v>55</v>
      </c>
    </row>
    <row r="902" spans="1:5" x14ac:dyDescent="0.3">
      <c r="A902" s="46" t="s">
        <v>937</v>
      </c>
      <c r="B902" s="7" t="s">
        <v>890</v>
      </c>
      <c r="C902" s="119">
        <v>6</v>
      </c>
      <c r="D902" s="119">
        <v>22</v>
      </c>
      <c r="E902" s="120">
        <v>42</v>
      </c>
    </row>
    <row r="903" spans="1:5" x14ac:dyDescent="0.3">
      <c r="A903" s="46" t="s">
        <v>643</v>
      </c>
      <c r="B903" s="7" t="s">
        <v>890</v>
      </c>
      <c r="C903" s="119">
        <v>6</v>
      </c>
      <c r="D903" s="119">
        <v>54</v>
      </c>
      <c r="E903" s="120">
        <v>3</v>
      </c>
    </row>
    <row r="904" spans="1:5" x14ac:dyDescent="0.3">
      <c r="A904" s="46" t="s">
        <v>356</v>
      </c>
      <c r="B904" s="7" t="s">
        <v>890</v>
      </c>
      <c r="C904" s="119">
        <v>6</v>
      </c>
      <c r="D904" s="119">
        <v>6</v>
      </c>
      <c r="E904" s="120">
        <v>8</v>
      </c>
    </row>
    <row r="905" spans="1:5" x14ac:dyDescent="0.3">
      <c r="A905" s="46" t="s">
        <v>603</v>
      </c>
      <c r="B905" s="7" t="s">
        <v>890</v>
      </c>
      <c r="C905" s="119">
        <v>6</v>
      </c>
      <c r="D905" s="119">
        <v>52</v>
      </c>
      <c r="E905" s="120">
        <v>24</v>
      </c>
    </row>
    <row r="906" spans="1:5" x14ac:dyDescent="0.3">
      <c r="A906" s="46" t="s">
        <v>814</v>
      </c>
      <c r="B906" s="7" t="s">
        <v>890</v>
      </c>
      <c r="C906" s="119">
        <v>6</v>
      </c>
      <c r="D906" s="119">
        <v>18</v>
      </c>
      <c r="E906" s="120">
        <v>4</v>
      </c>
    </row>
    <row r="907" spans="1:5" x14ac:dyDescent="0.3">
      <c r="A907" s="46" t="s">
        <v>617</v>
      </c>
      <c r="B907" s="7" t="s">
        <v>890</v>
      </c>
      <c r="C907" s="119">
        <v>6</v>
      </c>
      <c r="D907" s="119">
        <v>102</v>
      </c>
      <c r="E907" s="120">
        <v>57</v>
      </c>
    </row>
    <row r="908" spans="1:5" x14ac:dyDescent="0.3">
      <c r="A908" s="47" t="s">
        <v>938</v>
      </c>
      <c r="B908" s="7" t="s">
        <v>890</v>
      </c>
      <c r="C908" s="119">
        <v>6</v>
      </c>
      <c r="D908" s="119">
        <v>17</v>
      </c>
      <c r="E908" s="120">
        <v>58</v>
      </c>
    </row>
    <row r="909" spans="1:5" x14ac:dyDescent="0.3">
      <c r="A909" s="46" t="s">
        <v>263</v>
      </c>
      <c r="B909" s="7" t="s">
        <v>890</v>
      </c>
      <c r="C909" s="119">
        <v>6</v>
      </c>
      <c r="D909" s="119">
        <v>12</v>
      </c>
      <c r="E909" s="120">
        <v>46</v>
      </c>
    </row>
    <row r="910" spans="1:5" x14ac:dyDescent="0.3">
      <c r="A910" s="46" t="s">
        <v>939</v>
      </c>
      <c r="B910" s="7" t="s">
        <v>890</v>
      </c>
      <c r="C910" s="119">
        <v>6</v>
      </c>
      <c r="D910" s="119">
        <v>10</v>
      </c>
      <c r="E910" s="120">
        <v>10</v>
      </c>
    </row>
    <row r="911" spans="1:5" x14ac:dyDescent="0.3">
      <c r="A911" s="46" t="s">
        <v>814</v>
      </c>
      <c r="B911" s="7" t="s">
        <v>890</v>
      </c>
      <c r="C911" s="119">
        <v>6</v>
      </c>
      <c r="D911" s="119">
        <v>50</v>
      </c>
      <c r="E911" s="120">
        <v>16</v>
      </c>
    </row>
    <row r="912" spans="1:5" x14ac:dyDescent="0.3">
      <c r="A912" s="46" t="s">
        <v>421</v>
      </c>
      <c r="B912" s="7" t="s">
        <v>890</v>
      </c>
      <c r="C912" s="119">
        <v>6</v>
      </c>
      <c r="D912" s="119">
        <v>119</v>
      </c>
      <c r="E912" s="120">
        <v>51</v>
      </c>
    </row>
    <row r="913" spans="1:5" x14ac:dyDescent="0.3">
      <c r="A913" s="46" t="s">
        <v>940</v>
      </c>
      <c r="B913" s="7" t="s">
        <v>890</v>
      </c>
      <c r="C913" s="119">
        <v>6</v>
      </c>
      <c r="D913" s="119">
        <v>22</v>
      </c>
      <c r="E913" s="120">
        <v>143</v>
      </c>
    </row>
    <row r="914" spans="1:5" x14ac:dyDescent="0.3">
      <c r="A914" s="46" t="s">
        <v>380</v>
      </c>
      <c r="B914" s="7" t="s">
        <v>890</v>
      </c>
      <c r="C914" s="119">
        <v>6</v>
      </c>
      <c r="D914" s="119">
        <v>6</v>
      </c>
      <c r="E914" s="120">
        <v>29</v>
      </c>
    </row>
    <row r="915" spans="1:5" x14ac:dyDescent="0.3">
      <c r="A915" s="46" t="s">
        <v>369</v>
      </c>
      <c r="B915" s="7" t="s">
        <v>890</v>
      </c>
      <c r="C915" s="119">
        <v>6</v>
      </c>
      <c r="D915" s="119">
        <v>43</v>
      </c>
      <c r="E915" s="120">
        <v>41</v>
      </c>
    </row>
    <row r="916" spans="1:5" x14ac:dyDescent="0.3">
      <c r="A916" s="47" t="s">
        <v>659</v>
      </c>
      <c r="B916" s="7" t="s">
        <v>890</v>
      </c>
      <c r="C916" s="119">
        <v>6</v>
      </c>
      <c r="D916" s="119">
        <v>1</v>
      </c>
      <c r="E916" s="120">
        <v>5</v>
      </c>
    </row>
    <row r="917" spans="1:5" x14ac:dyDescent="0.3">
      <c r="A917" s="46" t="s">
        <v>559</v>
      </c>
      <c r="B917" s="7" t="s">
        <v>890</v>
      </c>
      <c r="C917" s="119">
        <v>6</v>
      </c>
      <c r="D917" s="119">
        <v>215</v>
      </c>
      <c r="E917" s="120">
        <v>20</v>
      </c>
    </row>
    <row r="918" spans="1:5" x14ac:dyDescent="0.3">
      <c r="A918" s="46" t="s">
        <v>941</v>
      </c>
      <c r="B918" s="7" t="s">
        <v>890</v>
      </c>
      <c r="C918" s="119">
        <v>6</v>
      </c>
      <c r="D918" s="119">
        <v>24</v>
      </c>
      <c r="E918" s="120">
        <v>53</v>
      </c>
    </row>
    <row r="919" spans="1:5" x14ac:dyDescent="0.3">
      <c r="A919" s="46" t="s">
        <v>942</v>
      </c>
      <c r="B919" s="7" t="s">
        <v>890</v>
      </c>
      <c r="C919" s="119">
        <v>6</v>
      </c>
      <c r="D919" s="119">
        <v>16</v>
      </c>
      <c r="E919" s="120">
        <v>35</v>
      </c>
    </row>
    <row r="920" spans="1:5" x14ac:dyDescent="0.3">
      <c r="A920" s="46" t="s">
        <v>943</v>
      </c>
      <c r="B920" s="7" t="s">
        <v>890</v>
      </c>
      <c r="C920" s="119">
        <v>6</v>
      </c>
      <c r="D920" s="119">
        <v>28</v>
      </c>
      <c r="E920" s="120">
        <v>20</v>
      </c>
    </row>
    <row r="921" spans="1:5" x14ac:dyDescent="0.3">
      <c r="A921" s="46" t="s">
        <v>354</v>
      </c>
      <c r="B921" s="7" t="s">
        <v>890</v>
      </c>
      <c r="C921" s="119">
        <v>6</v>
      </c>
      <c r="D921" s="119">
        <v>110</v>
      </c>
      <c r="E921" s="120">
        <v>165</v>
      </c>
    </row>
    <row r="922" spans="1:5" x14ac:dyDescent="0.3">
      <c r="A922" s="46" t="s">
        <v>328</v>
      </c>
      <c r="B922" s="7" t="s">
        <v>890</v>
      </c>
      <c r="C922" s="119">
        <v>6</v>
      </c>
      <c r="D922" s="119">
        <v>4</v>
      </c>
      <c r="E922" s="120">
        <v>50</v>
      </c>
    </row>
    <row r="923" spans="1:5" x14ac:dyDescent="0.3">
      <c r="A923" s="46" t="s">
        <v>275</v>
      </c>
      <c r="B923" s="7" t="s">
        <v>890</v>
      </c>
      <c r="C923" s="119">
        <v>6</v>
      </c>
      <c r="D923" s="119">
        <v>4</v>
      </c>
      <c r="E923" s="120">
        <v>1</v>
      </c>
    </row>
    <row r="924" spans="1:5" x14ac:dyDescent="0.3">
      <c r="A924" s="46" t="s">
        <v>279</v>
      </c>
      <c r="B924" s="7" t="s">
        <v>890</v>
      </c>
      <c r="C924" s="119">
        <v>6</v>
      </c>
      <c r="D924" s="119">
        <v>22</v>
      </c>
      <c r="E924" s="120">
        <v>4</v>
      </c>
    </row>
    <row r="925" spans="1:5" x14ac:dyDescent="0.3">
      <c r="A925" s="46" t="s">
        <v>369</v>
      </c>
      <c r="B925" s="7" t="s">
        <v>890</v>
      </c>
      <c r="C925" s="119">
        <v>6</v>
      </c>
      <c r="D925" s="119">
        <v>17</v>
      </c>
      <c r="E925" s="120">
        <v>8</v>
      </c>
    </row>
    <row r="926" spans="1:5" x14ac:dyDescent="0.3">
      <c r="A926" s="46" t="s">
        <v>275</v>
      </c>
      <c r="B926" s="7" t="s">
        <v>890</v>
      </c>
      <c r="C926" s="119">
        <v>6</v>
      </c>
      <c r="D926" s="119">
        <v>10</v>
      </c>
      <c r="E926" s="120">
        <v>27</v>
      </c>
    </row>
    <row r="927" spans="1:5" x14ac:dyDescent="0.3">
      <c r="A927" s="46" t="s">
        <v>944</v>
      </c>
      <c r="B927" s="7" t="s">
        <v>890</v>
      </c>
      <c r="C927" s="119">
        <v>6</v>
      </c>
      <c r="D927" s="119">
        <v>4</v>
      </c>
      <c r="E927" s="120">
        <v>4</v>
      </c>
    </row>
    <row r="928" spans="1:5" x14ac:dyDescent="0.3">
      <c r="A928" s="46" t="s">
        <v>945</v>
      </c>
      <c r="B928" s="7" t="s">
        <v>890</v>
      </c>
      <c r="C928" s="119">
        <v>6</v>
      </c>
      <c r="D928" s="119">
        <v>4</v>
      </c>
      <c r="E928" s="120">
        <v>812</v>
      </c>
    </row>
    <row r="929" spans="1:5" x14ac:dyDescent="0.3">
      <c r="A929" s="46" t="s">
        <v>645</v>
      </c>
      <c r="B929" s="7" t="s">
        <v>890</v>
      </c>
      <c r="C929" s="119">
        <v>6</v>
      </c>
      <c r="D929" s="119">
        <v>20</v>
      </c>
      <c r="E929" s="120">
        <v>2</v>
      </c>
    </row>
    <row r="930" spans="1:5" x14ac:dyDescent="0.3">
      <c r="A930" s="46" t="s">
        <v>263</v>
      </c>
      <c r="B930" s="7" t="s">
        <v>890</v>
      </c>
      <c r="C930" s="119">
        <v>6</v>
      </c>
      <c r="D930" s="119">
        <v>16</v>
      </c>
      <c r="E930" s="120">
        <v>26</v>
      </c>
    </row>
    <row r="931" spans="1:5" x14ac:dyDescent="0.3">
      <c r="A931" s="46" t="s">
        <v>946</v>
      </c>
      <c r="B931" s="7" t="s">
        <v>890</v>
      </c>
      <c r="C931" s="119">
        <v>6</v>
      </c>
      <c r="D931" s="119">
        <v>175</v>
      </c>
      <c r="E931" s="120">
        <v>93</v>
      </c>
    </row>
    <row r="932" spans="1:5" x14ac:dyDescent="0.3">
      <c r="A932" s="46" t="s">
        <v>369</v>
      </c>
      <c r="B932" s="7" t="s">
        <v>890</v>
      </c>
      <c r="C932" s="119">
        <v>6</v>
      </c>
      <c r="D932" s="119">
        <v>193</v>
      </c>
      <c r="E932" s="120">
        <v>2</v>
      </c>
    </row>
    <row r="933" spans="1:5" x14ac:dyDescent="0.3">
      <c r="A933" s="46" t="s">
        <v>270</v>
      </c>
      <c r="B933" s="7" t="s">
        <v>890</v>
      </c>
      <c r="C933" s="119">
        <v>6</v>
      </c>
      <c r="D933" s="119">
        <v>19</v>
      </c>
      <c r="E933" s="120">
        <v>3</v>
      </c>
    </row>
    <row r="934" spans="1:5" x14ac:dyDescent="0.3">
      <c r="A934" s="46" t="s">
        <v>947</v>
      </c>
      <c r="B934" s="7" t="s">
        <v>890</v>
      </c>
      <c r="C934" s="119">
        <v>6</v>
      </c>
      <c r="D934" s="119">
        <v>61</v>
      </c>
      <c r="E934" s="120">
        <v>71</v>
      </c>
    </row>
    <row r="935" spans="1:5" x14ac:dyDescent="0.3">
      <c r="A935" s="46" t="s">
        <v>948</v>
      </c>
      <c r="B935" s="7" t="s">
        <v>890</v>
      </c>
      <c r="C935" s="119">
        <v>6</v>
      </c>
      <c r="D935" s="119">
        <v>17</v>
      </c>
      <c r="E935" s="120">
        <v>9</v>
      </c>
    </row>
    <row r="936" spans="1:5" x14ac:dyDescent="0.3">
      <c r="A936" s="46" t="s">
        <v>949</v>
      </c>
      <c r="B936" s="7" t="s">
        <v>890</v>
      </c>
      <c r="C936" s="119">
        <v>6</v>
      </c>
      <c r="D936" s="119">
        <v>17</v>
      </c>
      <c r="E936" s="120">
        <v>68</v>
      </c>
    </row>
    <row r="937" spans="1:5" x14ac:dyDescent="0.3">
      <c r="A937" s="46" t="s">
        <v>253</v>
      </c>
      <c r="B937" s="7" t="s">
        <v>890</v>
      </c>
      <c r="C937" s="119">
        <v>6</v>
      </c>
      <c r="D937" s="119">
        <v>2</v>
      </c>
      <c r="E937" s="120">
        <v>22</v>
      </c>
    </row>
    <row r="938" spans="1:5" x14ac:dyDescent="0.3">
      <c r="A938" s="46" t="s">
        <v>950</v>
      </c>
      <c r="B938" s="7" t="s">
        <v>890</v>
      </c>
      <c r="C938" s="119">
        <v>6</v>
      </c>
      <c r="D938" s="119">
        <v>3</v>
      </c>
      <c r="E938" s="120">
        <v>2</v>
      </c>
    </row>
    <row r="939" spans="1:5" x14ac:dyDescent="0.3">
      <c r="A939" s="46" t="s">
        <v>519</v>
      </c>
      <c r="B939" s="7" t="s">
        <v>890</v>
      </c>
      <c r="C939" s="119">
        <v>6</v>
      </c>
      <c r="D939" s="119">
        <v>26</v>
      </c>
      <c r="E939" s="120">
        <v>13</v>
      </c>
    </row>
    <row r="940" spans="1:5" x14ac:dyDescent="0.3">
      <c r="A940" s="46" t="s">
        <v>417</v>
      </c>
      <c r="B940" s="7" t="s">
        <v>890</v>
      </c>
      <c r="C940" s="119">
        <v>6</v>
      </c>
      <c r="D940" s="119">
        <v>5</v>
      </c>
      <c r="E940" s="120">
        <v>128</v>
      </c>
    </row>
    <row r="941" spans="1:5" x14ac:dyDescent="0.3">
      <c r="A941" s="46" t="s">
        <v>429</v>
      </c>
      <c r="B941" s="7" t="s">
        <v>890</v>
      </c>
      <c r="C941" s="119">
        <v>6</v>
      </c>
      <c r="D941" s="119">
        <v>10</v>
      </c>
      <c r="E941" s="120">
        <v>11</v>
      </c>
    </row>
    <row r="942" spans="1:5" x14ac:dyDescent="0.3">
      <c r="A942" s="46" t="s">
        <v>455</v>
      </c>
      <c r="B942" s="7" t="s">
        <v>890</v>
      </c>
      <c r="C942" s="119">
        <v>6</v>
      </c>
      <c r="D942" s="119">
        <v>190</v>
      </c>
      <c r="E942" s="120">
        <v>5</v>
      </c>
    </row>
    <row r="943" spans="1:5" x14ac:dyDescent="0.3">
      <c r="A943" s="46" t="s">
        <v>695</v>
      </c>
      <c r="B943" s="7" t="s">
        <v>890</v>
      </c>
      <c r="C943" s="119">
        <v>6</v>
      </c>
      <c r="D943" s="119">
        <v>17</v>
      </c>
      <c r="E943" s="120">
        <v>40</v>
      </c>
    </row>
    <row r="944" spans="1:5" x14ac:dyDescent="0.3">
      <c r="A944" s="46" t="s">
        <v>100</v>
      </c>
      <c r="B944" s="7" t="s">
        <v>890</v>
      </c>
      <c r="C944" s="119">
        <v>6</v>
      </c>
      <c r="D944" s="119">
        <v>151</v>
      </c>
      <c r="E944" s="120">
        <v>16</v>
      </c>
    </row>
    <row r="945" spans="1:5" x14ac:dyDescent="0.3">
      <c r="A945" s="46" t="s">
        <v>243</v>
      </c>
      <c r="B945" s="7" t="s">
        <v>890</v>
      </c>
      <c r="C945" s="119">
        <v>6</v>
      </c>
      <c r="D945" s="119">
        <v>8</v>
      </c>
      <c r="E945" s="120">
        <v>83</v>
      </c>
    </row>
    <row r="946" spans="1:5" x14ac:dyDescent="0.3">
      <c r="A946" s="46" t="s">
        <v>713</v>
      </c>
      <c r="B946" s="7" t="s">
        <v>890</v>
      </c>
      <c r="C946" s="119">
        <v>6</v>
      </c>
      <c r="D946" s="119">
        <v>17</v>
      </c>
      <c r="E946" s="120">
        <v>74</v>
      </c>
    </row>
    <row r="947" spans="1:5" x14ac:dyDescent="0.3">
      <c r="A947" s="46" t="s">
        <v>270</v>
      </c>
      <c r="B947" s="7" t="s">
        <v>890</v>
      </c>
      <c r="C947" s="119">
        <v>6</v>
      </c>
      <c r="D947" s="119">
        <v>139</v>
      </c>
      <c r="E947" s="120">
        <v>41</v>
      </c>
    </row>
    <row r="948" spans="1:5" x14ac:dyDescent="0.3">
      <c r="A948" s="46" t="s">
        <v>951</v>
      </c>
      <c r="B948" s="7" t="s">
        <v>890</v>
      </c>
      <c r="C948" s="119">
        <v>6</v>
      </c>
      <c r="D948" s="119">
        <v>29</v>
      </c>
      <c r="E948" s="120">
        <v>96</v>
      </c>
    </row>
    <row r="949" spans="1:5" x14ac:dyDescent="0.3">
      <c r="A949" s="46" t="s">
        <v>952</v>
      </c>
      <c r="B949" s="7" t="s">
        <v>890</v>
      </c>
      <c r="C949" s="119">
        <v>6</v>
      </c>
      <c r="D949" s="119">
        <v>18</v>
      </c>
      <c r="E949" s="120">
        <v>5</v>
      </c>
    </row>
    <row r="950" spans="1:5" x14ac:dyDescent="0.3">
      <c r="A950" s="46" t="s">
        <v>712</v>
      </c>
      <c r="B950" s="7" t="s">
        <v>890</v>
      </c>
      <c r="C950" s="119">
        <v>7</v>
      </c>
      <c r="D950" s="119">
        <v>6</v>
      </c>
      <c r="E950" s="120">
        <v>184</v>
      </c>
    </row>
    <row r="951" spans="1:5" x14ac:dyDescent="0.3">
      <c r="A951" s="46" t="s">
        <v>953</v>
      </c>
      <c r="B951" s="7" t="s">
        <v>890</v>
      </c>
      <c r="C951" s="119">
        <v>7</v>
      </c>
      <c r="D951" s="119">
        <v>1</v>
      </c>
      <c r="E951" s="120">
        <v>3</v>
      </c>
    </row>
    <row r="952" spans="1:5" x14ac:dyDescent="0.3">
      <c r="A952" s="46" t="s">
        <v>954</v>
      </c>
      <c r="B952" s="7" t="s">
        <v>890</v>
      </c>
      <c r="C952" s="119">
        <v>7</v>
      </c>
      <c r="D952" s="119">
        <v>7</v>
      </c>
      <c r="E952" s="120">
        <v>10</v>
      </c>
    </row>
    <row r="953" spans="1:5" x14ac:dyDescent="0.3">
      <c r="A953" s="46" t="s">
        <v>247</v>
      </c>
      <c r="B953" s="7" t="s">
        <v>890</v>
      </c>
      <c r="C953" s="119">
        <v>7</v>
      </c>
      <c r="D953" s="119">
        <v>18</v>
      </c>
      <c r="E953" s="120">
        <v>85</v>
      </c>
    </row>
    <row r="954" spans="1:5" x14ac:dyDescent="0.3">
      <c r="A954" s="46" t="s">
        <v>275</v>
      </c>
      <c r="B954" s="7" t="s">
        <v>890</v>
      </c>
      <c r="C954" s="119">
        <v>7</v>
      </c>
      <c r="D954" s="119">
        <v>25</v>
      </c>
      <c r="E954" s="120">
        <v>6</v>
      </c>
    </row>
    <row r="955" spans="1:5" x14ac:dyDescent="0.3">
      <c r="A955" s="46" t="s">
        <v>495</v>
      </c>
      <c r="B955" s="7" t="s">
        <v>890</v>
      </c>
      <c r="C955" s="119">
        <v>7</v>
      </c>
      <c r="D955" s="119">
        <v>113</v>
      </c>
      <c r="E955" s="120">
        <v>15</v>
      </c>
    </row>
    <row r="956" spans="1:5" x14ac:dyDescent="0.3">
      <c r="A956" s="46" t="s">
        <v>454</v>
      </c>
      <c r="B956" s="7" t="s">
        <v>890</v>
      </c>
      <c r="C956" s="119">
        <v>7</v>
      </c>
      <c r="D956" s="119">
        <v>17</v>
      </c>
      <c r="E956" s="120">
        <v>3</v>
      </c>
    </row>
    <row r="957" spans="1:5" x14ac:dyDescent="0.3">
      <c r="A957" s="46" t="s">
        <v>438</v>
      </c>
      <c r="B957" s="7" t="s">
        <v>890</v>
      </c>
      <c r="C957" s="119">
        <v>7</v>
      </c>
      <c r="D957" s="119">
        <v>3</v>
      </c>
      <c r="E957" s="120">
        <v>37</v>
      </c>
    </row>
    <row r="958" spans="1:5" x14ac:dyDescent="0.3">
      <c r="A958" s="46" t="s">
        <v>955</v>
      </c>
      <c r="B958" s="7" t="s">
        <v>890</v>
      </c>
      <c r="C958" s="119">
        <v>7</v>
      </c>
      <c r="D958" s="119">
        <v>4</v>
      </c>
      <c r="E958" s="120">
        <v>6</v>
      </c>
    </row>
    <row r="959" spans="1:5" x14ac:dyDescent="0.3">
      <c r="A959" s="46" t="s">
        <v>156</v>
      </c>
      <c r="B959" s="7" t="s">
        <v>890</v>
      </c>
      <c r="C959" s="119">
        <v>7</v>
      </c>
      <c r="D959" s="119">
        <v>10</v>
      </c>
      <c r="E959" s="120">
        <v>29</v>
      </c>
    </row>
    <row r="960" spans="1:5" x14ac:dyDescent="0.3">
      <c r="A960" s="46" t="s">
        <v>467</v>
      </c>
      <c r="B960" s="7" t="s">
        <v>890</v>
      </c>
      <c r="C960" s="119">
        <v>7</v>
      </c>
      <c r="D960" s="119">
        <v>14</v>
      </c>
      <c r="E960" s="120">
        <v>9</v>
      </c>
    </row>
    <row r="961" spans="1:5" x14ac:dyDescent="0.3">
      <c r="A961" s="46" t="s">
        <v>380</v>
      </c>
      <c r="B961" s="7" t="s">
        <v>890</v>
      </c>
      <c r="C961" s="119">
        <v>7</v>
      </c>
      <c r="D961" s="119">
        <v>255</v>
      </c>
      <c r="E961" s="120">
        <v>18</v>
      </c>
    </row>
    <row r="962" spans="1:5" x14ac:dyDescent="0.3">
      <c r="A962" s="46" t="s">
        <v>956</v>
      </c>
      <c r="B962" s="7" t="s">
        <v>890</v>
      </c>
      <c r="C962" s="119">
        <v>7</v>
      </c>
      <c r="D962" s="119">
        <v>10</v>
      </c>
      <c r="E962" s="120">
        <v>103</v>
      </c>
    </row>
    <row r="963" spans="1:5" x14ac:dyDescent="0.3">
      <c r="A963" s="46" t="s">
        <v>381</v>
      </c>
      <c r="B963" s="7" t="s">
        <v>890</v>
      </c>
      <c r="C963" s="119">
        <v>7</v>
      </c>
      <c r="D963" s="119">
        <v>144</v>
      </c>
      <c r="E963" s="120">
        <v>32</v>
      </c>
    </row>
    <row r="964" spans="1:5" x14ac:dyDescent="0.3">
      <c r="A964" s="46" t="s">
        <v>407</v>
      </c>
      <c r="B964" s="7" t="s">
        <v>890</v>
      </c>
      <c r="C964" s="119">
        <v>7</v>
      </c>
      <c r="D964" s="119">
        <v>3</v>
      </c>
      <c r="E964" s="120">
        <v>40</v>
      </c>
    </row>
    <row r="965" spans="1:5" x14ac:dyDescent="0.3">
      <c r="A965" s="46" t="s">
        <v>527</v>
      </c>
      <c r="B965" s="7" t="s">
        <v>890</v>
      </c>
      <c r="C965" s="119">
        <v>7</v>
      </c>
      <c r="D965" s="119">
        <v>28</v>
      </c>
      <c r="E965" s="120">
        <v>13</v>
      </c>
    </row>
    <row r="966" spans="1:5" x14ac:dyDescent="0.3">
      <c r="A966" s="46" t="s">
        <v>957</v>
      </c>
      <c r="B966" s="7" t="s">
        <v>890</v>
      </c>
      <c r="C966" s="119">
        <v>7</v>
      </c>
      <c r="D966" s="119">
        <v>14</v>
      </c>
      <c r="E966" s="120">
        <v>5</v>
      </c>
    </row>
    <row r="967" spans="1:5" x14ac:dyDescent="0.3">
      <c r="A967" s="46" t="s">
        <v>958</v>
      </c>
      <c r="B967" s="7" t="s">
        <v>890</v>
      </c>
      <c r="C967" s="119">
        <v>7</v>
      </c>
      <c r="D967" s="119">
        <v>28</v>
      </c>
      <c r="E967" s="120">
        <v>49</v>
      </c>
    </row>
    <row r="968" spans="1:5" x14ac:dyDescent="0.3">
      <c r="A968" s="46" t="s">
        <v>525</v>
      </c>
      <c r="B968" s="7" t="s">
        <v>890</v>
      </c>
      <c r="C968" s="119">
        <v>7</v>
      </c>
      <c r="D968" s="119">
        <v>3</v>
      </c>
      <c r="E968" s="120">
        <v>3</v>
      </c>
    </row>
    <row r="969" spans="1:5" x14ac:dyDescent="0.3">
      <c r="A969" s="46" t="s">
        <v>532</v>
      </c>
      <c r="B969" s="7" t="s">
        <v>890</v>
      </c>
      <c r="C969" s="119">
        <v>7</v>
      </c>
      <c r="D969" s="119">
        <v>202</v>
      </c>
      <c r="E969" s="120">
        <v>76</v>
      </c>
    </row>
    <row r="970" spans="1:5" x14ac:dyDescent="0.3">
      <c r="A970" s="46" t="s">
        <v>712</v>
      </c>
      <c r="B970" s="7" t="s">
        <v>890</v>
      </c>
      <c r="C970" s="119">
        <v>7</v>
      </c>
      <c r="D970" s="119">
        <v>65</v>
      </c>
      <c r="E970" s="120">
        <v>9</v>
      </c>
    </row>
    <row r="971" spans="1:5" x14ac:dyDescent="0.3">
      <c r="A971" s="46" t="s">
        <v>643</v>
      </c>
      <c r="B971" s="7" t="s">
        <v>890</v>
      </c>
      <c r="C971" s="119">
        <v>7</v>
      </c>
      <c r="D971" s="119">
        <v>81</v>
      </c>
      <c r="E971" s="120">
        <v>6</v>
      </c>
    </row>
    <row r="972" spans="1:5" x14ac:dyDescent="0.3">
      <c r="A972" s="46" t="s">
        <v>291</v>
      </c>
      <c r="B972" s="7" t="s">
        <v>890</v>
      </c>
      <c r="C972" s="119">
        <v>7</v>
      </c>
      <c r="D972" s="119">
        <v>36</v>
      </c>
      <c r="E972" s="120">
        <v>14</v>
      </c>
    </row>
    <row r="973" spans="1:5" x14ac:dyDescent="0.3">
      <c r="A973" s="46" t="s">
        <v>628</v>
      </c>
      <c r="B973" s="7" t="s">
        <v>890</v>
      </c>
      <c r="C973" s="119">
        <v>7</v>
      </c>
      <c r="D973" s="119">
        <v>52</v>
      </c>
      <c r="E973" s="120">
        <v>2</v>
      </c>
    </row>
    <row r="974" spans="1:5" x14ac:dyDescent="0.3">
      <c r="A974" s="46" t="s">
        <v>467</v>
      </c>
      <c r="B974" s="7" t="s">
        <v>890</v>
      </c>
      <c r="C974" s="119">
        <v>7</v>
      </c>
      <c r="D974" s="119">
        <v>113</v>
      </c>
      <c r="E974" s="120">
        <v>117</v>
      </c>
    </row>
    <row r="975" spans="1:5" x14ac:dyDescent="0.3">
      <c r="A975" s="46" t="s">
        <v>959</v>
      </c>
      <c r="B975" s="7" t="s">
        <v>890</v>
      </c>
      <c r="C975" s="119">
        <v>7</v>
      </c>
      <c r="D975" s="119">
        <v>4</v>
      </c>
      <c r="E975" s="120">
        <v>31</v>
      </c>
    </row>
    <row r="976" spans="1:5" x14ac:dyDescent="0.3">
      <c r="A976" s="46" t="s">
        <v>960</v>
      </c>
      <c r="B976" s="7" t="s">
        <v>890</v>
      </c>
      <c r="C976" s="119">
        <v>7</v>
      </c>
      <c r="D976" s="119">
        <v>125</v>
      </c>
      <c r="E976" s="120">
        <v>5</v>
      </c>
    </row>
    <row r="977" spans="1:5" x14ac:dyDescent="0.3">
      <c r="A977" s="46" t="s">
        <v>601</v>
      </c>
      <c r="B977" s="7" t="s">
        <v>890</v>
      </c>
      <c r="C977" s="119">
        <v>7</v>
      </c>
      <c r="D977" s="119">
        <v>219</v>
      </c>
      <c r="E977" s="120">
        <v>4</v>
      </c>
    </row>
    <row r="978" spans="1:5" x14ac:dyDescent="0.3">
      <c r="A978" s="46" t="s">
        <v>264</v>
      </c>
      <c r="B978" s="7" t="s">
        <v>890</v>
      </c>
      <c r="C978" s="119">
        <v>7</v>
      </c>
      <c r="D978" s="119">
        <v>9</v>
      </c>
      <c r="E978" s="120">
        <v>8</v>
      </c>
    </row>
    <row r="979" spans="1:5" x14ac:dyDescent="0.3">
      <c r="A979" s="46" t="s">
        <v>371</v>
      </c>
      <c r="B979" s="7" t="s">
        <v>890</v>
      </c>
      <c r="C979" s="119">
        <v>7</v>
      </c>
      <c r="D979" s="119">
        <v>14</v>
      </c>
      <c r="E979" s="120">
        <v>10</v>
      </c>
    </row>
    <row r="980" spans="1:5" x14ac:dyDescent="0.3">
      <c r="A980" s="46" t="s">
        <v>314</v>
      </c>
      <c r="B980" s="7" t="s">
        <v>890</v>
      </c>
      <c r="C980" s="119">
        <v>7</v>
      </c>
      <c r="D980" s="119">
        <v>10</v>
      </c>
      <c r="E980" s="120">
        <v>68</v>
      </c>
    </row>
    <row r="981" spans="1:5" x14ac:dyDescent="0.3">
      <c r="A981" s="46" t="s">
        <v>517</v>
      </c>
      <c r="B981" s="7" t="s">
        <v>890</v>
      </c>
      <c r="C981" s="119">
        <v>7</v>
      </c>
      <c r="D981" s="119">
        <v>9</v>
      </c>
      <c r="E981" s="120">
        <v>8</v>
      </c>
    </row>
    <row r="982" spans="1:5" x14ac:dyDescent="0.3">
      <c r="A982" s="46" t="s">
        <v>887</v>
      </c>
      <c r="B982" s="7" t="s">
        <v>890</v>
      </c>
      <c r="C982" s="119">
        <v>7</v>
      </c>
      <c r="D982" s="119">
        <v>214</v>
      </c>
      <c r="E982" s="120">
        <v>119</v>
      </c>
    </row>
    <row r="983" spans="1:5" x14ac:dyDescent="0.3">
      <c r="A983" s="46" t="s">
        <v>961</v>
      </c>
      <c r="B983" s="7" t="s">
        <v>890</v>
      </c>
      <c r="C983" s="119">
        <v>7</v>
      </c>
      <c r="D983" s="119">
        <v>4</v>
      </c>
      <c r="E983" s="120">
        <v>2</v>
      </c>
    </row>
    <row r="984" spans="1:5" x14ac:dyDescent="0.3">
      <c r="A984" s="46" t="s">
        <v>260</v>
      </c>
      <c r="B984" s="7" t="s">
        <v>890</v>
      </c>
      <c r="C984" s="119">
        <v>7</v>
      </c>
      <c r="D984" s="119">
        <v>1</v>
      </c>
      <c r="E984" s="120">
        <v>12</v>
      </c>
    </row>
    <row r="985" spans="1:5" x14ac:dyDescent="0.3">
      <c r="A985" s="46" t="s">
        <v>598</v>
      </c>
      <c r="B985" s="7" t="s">
        <v>890</v>
      </c>
      <c r="C985" s="119">
        <v>7</v>
      </c>
      <c r="D985" s="119">
        <v>65</v>
      </c>
      <c r="E985" s="120">
        <v>23</v>
      </c>
    </row>
    <row r="986" spans="1:5" x14ac:dyDescent="0.3">
      <c r="A986" s="46" t="s">
        <v>962</v>
      </c>
      <c r="B986" s="7" t="s">
        <v>890</v>
      </c>
      <c r="C986" s="119">
        <v>7</v>
      </c>
      <c r="D986" s="119">
        <v>17</v>
      </c>
      <c r="E986" s="120">
        <v>1</v>
      </c>
    </row>
    <row r="987" spans="1:5" x14ac:dyDescent="0.3">
      <c r="A987" s="46" t="s">
        <v>253</v>
      </c>
      <c r="B987" s="7" t="s">
        <v>890</v>
      </c>
      <c r="C987" s="119">
        <v>7</v>
      </c>
      <c r="D987" s="119">
        <v>98</v>
      </c>
      <c r="E987" s="120">
        <v>112</v>
      </c>
    </row>
    <row r="988" spans="1:5" x14ac:dyDescent="0.3">
      <c r="A988" s="46" t="s">
        <v>963</v>
      </c>
      <c r="B988" s="7" t="s">
        <v>890</v>
      </c>
      <c r="C988" s="119">
        <v>7</v>
      </c>
      <c r="D988" s="119">
        <v>47</v>
      </c>
      <c r="E988" s="120">
        <v>39</v>
      </c>
    </row>
    <row r="989" spans="1:5" x14ac:dyDescent="0.3">
      <c r="A989" s="46" t="s">
        <v>964</v>
      </c>
      <c r="B989" s="7" t="s">
        <v>890</v>
      </c>
      <c r="C989" s="119">
        <v>7</v>
      </c>
      <c r="D989" s="119">
        <v>20</v>
      </c>
      <c r="E989" s="120">
        <v>17</v>
      </c>
    </row>
    <row r="990" spans="1:5" x14ac:dyDescent="0.3">
      <c r="A990" s="46" t="s">
        <v>371</v>
      </c>
      <c r="B990" s="7" t="s">
        <v>890</v>
      </c>
      <c r="C990" s="119">
        <v>7</v>
      </c>
      <c r="D990" s="119">
        <v>27</v>
      </c>
      <c r="E990" s="120">
        <v>4</v>
      </c>
    </row>
    <row r="991" spans="1:5" x14ac:dyDescent="0.3">
      <c r="A991" s="46" t="s">
        <v>376</v>
      </c>
      <c r="B991" s="7" t="s">
        <v>890</v>
      </c>
      <c r="C991" s="119">
        <v>7</v>
      </c>
      <c r="D991" s="119">
        <v>193</v>
      </c>
      <c r="E991" s="120">
        <v>89</v>
      </c>
    </row>
    <row r="992" spans="1:5" x14ac:dyDescent="0.3">
      <c r="A992" s="46" t="s">
        <v>841</v>
      </c>
      <c r="B992" s="7" t="s">
        <v>890</v>
      </c>
      <c r="C992" s="119">
        <v>7</v>
      </c>
      <c r="D992" s="119">
        <v>13</v>
      </c>
      <c r="E992" s="120">
        <v>233</v>
      </c>
    </row>
    <row r="993" spans="1:5" x14ac:dyDescent="0.3">
      <c r="A993" s="46" t="s">
        <v>965</v>
      </c>
      <c r="B993" s="7" t="s">
        <v>890</v>
      </c>
      <c r="C993" s="119">
        <v>7</v>
      </c>
      <c r="D993" s="119">
        <v>6</v>
      </c>
      <c r="E993" s="120">
        <v>15</v>
      </c>
    </row>
    <row r="994" spans="1:5" x14ac:dyDescent="0.3">
      <c r="A994" s="46" t="s">
        <v>877</v>
      </c>
      <c r="B994" s="7" t="s">
        <v>890</v>
      </c>
      <c r="C994" s="119">
        <v>7</v>
      </c>
      <c r="D994" s="119">
        <v>3</v>
      </c>
      <c r="E994" s="120">
        <v>35</v>
      </c>
    </row>
    <row r="995" spans="1:5" x14ac:dyDescent="0.3">
      <c r="A995" s="46" t="s">
        <v>966</v>
      </c>
      <c r="B995" s="7" t="s">
        <v>890</v>
      </c>
      <c r="C995" s="119">
        <v>7</v>
      </c>
      <c r="D995" s="119">
        <v>2</v>
      </c>
      <c r="E995" s="120">
        <v>63</v>
      </c>
    </row>
    <row r="996" spans="1:5" x14ac:dyDescent="0.3">
      <c r="A996" s="46" t="s">
        <v>370</v>
      </c>
      <c r="B996" s="7" t="s">
        <v>890</v>
      </c>
      <c r="C996" s="119">
        <v>7</v>
      </c>
      <c r="D996" s="119">
        <v>22</v>
      </c>
      <c r="E996" s="120">
        <v>5</v>
      </c>
    </row>
    <row r="997" spans="1:5" x14ac:dyDescent="0.3">
      <c r="A997" s="46" t="s">
        <v>270</v>
      </c>
      <c r="B997" s="7" t="s">
        <v>890</v>
      </c>
      <c r="C997" s="119">
        <v>7</v>
      </c>
      <c r="D997" s="119">
        <v>32</v>
      </c>
      <c r="E997" s="120">
        <v>23</v>
      </c>
    </row>
    <row r="998" spans="1:5" x14ac:dyDescent="0.3">
      <c r="A998" s="46" t="s">
        <v>259</v>
      </c>
      <c r="B998" s="7" t="s">
        <v>890</v>
      </c>
      <c r="C998" s="119">
        <v>7</v>
      </c>
      <c r="D998" s="119">
        <v>46</v>
      </c>
      <c r="E998" s="120">
        <v>54</v>
      </c>
    </row>
    <row r="999" spans="1:5" x14ac:dyDescent="0.3">
      <c r="A999" s="46" t="s">
        <v>631</v>
      </c>
      <c r="B999" s="7" t="s">
        <v>890</v>
      </c>
      <c r="C999" s="119">
        <v>7</v>
      </c>
      <c r="D999" s="119">
        <v>88</v>
      </c>
      <c r="E999" s="120">
        <v>27</v>
      </c>
    </row>
    <row r="1000" spans="1:5" x14ac:dyDescent="0.3">
      <c r="A1000" s="46" t="s">
        <v>967</v>
      </c>
      <c r="B1000" s="7" t="s">
        <v>890</v>
      </c>
      <c r="C1000" s="119">
        <v>7</v>
      </c>
      <c r="D1000" s="119">
        <v>3</v>
      </c>
      <c r="E1000" s="120">
        <v>3</v>
      </c>
    </row>
    <row r="1001" spans="1:5" x14ac:dyDescent="0.3">
      <c r="A1001" s="46" t="s">
        <v>746</v>
      </c>
      <c r="B1001" s="7" t="s">
        <v>890</v>
      </c>
      <c r="C1001" s="119">
        <v>7</v>
      </c>
      <c r="D1001" s="119">
        <v>3</v>
      </c>
      <c r="E1001" s="120">
        <v>3</v>
      </c>
    </row>
    <row r="1002" spans="1:5" x14ac:dyDescent="0.3">
      <c r="A1002" s="46" t="s">
        <v>780</v>
      </c>
      <c r="B1002" s="7" t="s">
        <v>890</v>
      </c>
      <c r="C1002" s="119">
        <v>7</v>
      </c>
      <c r="D1002" s="119">
        <v>9</v>
      </c>
      <c r="E1002" s="120">
        <v>52</v>
      </c>
    </row>
    <row r="1003" spans="1:5" x14ac:dyDescent="0.3">
      <c r="A1003" s="46" t="s">
        <v>295</v>
      </c>
      <c r="B1003" s="7" t="s">
        <v>890</v>
      </c>
      <c r="C1003" s="119">
        <v>7</v>
      </c>
      <c r="D1003" s="119">
        <v>5</v>
      </c>
      <c r="E1003" s="120">
        <v>20</v>
      </c>
    </row>
    <row r="1004" spans="1:5" x14ac:dyDescent="0.3">
      <c r="A1004" s="46" t="s">
        <v>968</v>
      </c>
      <c r="B1004" s="7" t="s">
        <v>890</v>
      </c>
      <c r="C1004" s="119">
        <v>7</v>
      </c>
      <c r="D1004" s="119" t="s">
        <v>969</v>
      </c>
      <c r="E1004" s="120">
        <v>15</v>
      </c>
    </row>
    <row r="1005" spans="1:5" x14ac:dyDescent="0.3">
      <c r="A1005" s="46" t="s">
        <v>385</v>
      </c>
      <c r="B1005" s="7" t="s">
        <v>890</v>
      </c>
      <c r="C1005" s="119">
        <v>7</v>
      </c>
      <c r="D1005" s="119" t="s">
        <v>970</v>
      </c>
      <c r="E1005" s="120">
        <v>5</v>
      </c>
    </row>
    <row r="1006" spans="1:5" x14ac:dyDescent="0.3">
      <c r="A1006" s="46" t="s">
        <v>856</v>
      </c>
      <c r="B1006" s="7" t="s">
        <v>890</v>
      </c>
      <c r="C1006" s="119">
        <v>7</v>
      </c>
      <c r="D1006" s="119">
        <v>3</v>
      </c>
      <c r="E1006" s="120">
        <v>9</v>
      </c>
    </row>
    <row r="1007" spans="1:5" x14ac:dyDescent="0.3">
      <c r="A1007" s="46" t="s">
        <v>814</v>
      </c>
      <c r="B1007" s="7" t="s">
        <v>890</v>
      </c>
      <c r="C1007" s="119">
        <v>7</v>
      </c>
      <c r="D1007" s="119">
        <v>15</v>
      </c>
      <c r="E1007" s="120">
        <v>6</v>
      </c>
    </row>
    <row r="1008" spans="1:5" x14ac:dyDescent="0.3">
      <c r="A1008" s="46" t="s">
        <v>971</v>
      </c>
      <c r="B1008" s="7" t="s">
        <v>890</v>
      </c>
      <c r="C1008" s="119">
        <v>7</v>
      </c>
      <c r="D1008" s="119">
        <v>2</v>
      </c>
      <c r="E1008" s="120">
        <v>37</v>
      </c>
    </row>
    <row r="1009" spans="1:5" x14ac:dyDescent="0.3">
      <c r="A1009" s="46" t="s">
        <v>972</v>
      </c>
      <c r="B1009" s="7" t="s">
        <v>890</v>
      </c>
      <c r="C1009" s="119">
        <v>7</v>
      </c>
      <c r="D1009" s="119">
        <v>15</v>
      </c>
      <c r="E1009" s="120">
        <v>2</v>
      </c>
    </row>
    <row r="1010" spans="1:5" x14ac:dyDescent="0.3">
      <c r="A1010" s="46" t="s">
        <v>346</v>
      </c>
      <c r="B1010" s="7" t="s">
        <v>890</v>
      </c>
      <c r="C1010" s="119">
        <v>7</v>
      </c>
      <c r="D1010" s="119">
        <v>5</v>
      </c>
      <c r="E1010" s="120">
        <v>8</v>
      </c>
    </row>
    <row r="1011" spans="1:5" x14ac:dyDescent="0.3">
      <c r="A1011" s="46" t="s">
        <v>259</v>
      </c>
      <c r="B1011" s="7" t="s">
        <v>890</v>
      </c>
      <c r="C1011" s="119">
        <v>7</v>
      </c>
      <c r="D1011" s="119">
        <v>9</v>
      </c>
      <c r="E1011" s="120">
        <v>39</v>
      </c>
    </row>
    <row r="1012" spans="1:5" x14ac:dyDescent="0.3">
      <c r="A1012" s="46" t="s">
        <v>973</v>
      </c>
      <c r="B1012" s="7" t="s">
        <v>890</v>
      </c>
      <c r="C1012" s="119">
        <v>8</v>
      </c>
      <c r="D1012" s="119">
        <v>112</v>
      </c>
      <c r="E1012" s="120">
        <v>89</v>
      </c>
    </row>
    <row r="1013" spans="1:5" x14ac:dyDescent="0.3">
      <c r="A1013" s="46" t="s">
        <v>974</v>
      </c>
      <c r="B1013" s="7" t="s">
        <v>890</v>
      </c>
      <c r="C1013" s="119">
        <v>8</v>
      </c>
      <c r="D1013" s="119">
        <v>3</v>
      </c>
      <c r="E1013" s="120">
        <v>9</v>
      </c>
    </row>
    <row r="1014" spans="1:5" x14ac:dyDescent="0.3">
      <c r="A1014" s="46" t="s">
        <v>975</v>
      </c>
      <c r="B1014" s="7" t="s">
        <v>890</v>
      </c>
      <c r="C1014" s="119">
        <v>8</v>
      </c>
      <c r="D1014" s="119">
        <v>137</v>
      </c>
      <c r="E1014" s="120">
        <v>3</v>
      </c>
    </row>
    <row r="1015" spans="1:5" x14ac:dyDescent="0.3">
      <c r="A1015" s="46" t="s">
        <v>976</v>
      </c>
      <c r="B1015" s="7" t="s">
        <v>890</v>
      </c>
      <c r="C1015" s="119">
        <v>8</v>
      </c>
      <c r="D1015" s="119">
        <v>36</v>
      </c>
      <c r="E1015" s="120">
        <v>2</v>
      </c>
    </row>
    <row r="1016" spans="1:5" x14ac:dyDescent="0.3">
      <c r="A1016" s="46" t="s">
        <v>527</v>
      </c>
      <c r="B1016" s="7" t="s">
        <v>890</v>
      </c>
      <c r="C1016" s="119">
        <v>8</v>
      </c>
      <c r="D1016" s="119">
        <v>14</v>
      </c>
      <c r="E1016" s="120">
        <v>164</v>
      </c>
    </row>
    <row r="1017" spans="1:5" x14ac:dyDescent="0.3">
      <c r="A1017" s="46" t="s">
        <v>941</v>
      </c>
      <c r="B1017" s="7" t="s">
        <v>890</v>
      </c>
      <c r="C1017" s="119">
        <v>8</v>
      </c>
      <c r="D1017" s="119">
        <v>4</v>
      </c>
      <c r="E1017" s="120">
        <v>48</v>
      </c>
    </row>
    <row r="1018" spans="1:5" x14ac:dyDescent="0.3">
      <c r="A1018" s="46" t="s">
        <v>376</v>
      </c>
      <c r="B1018" s="7" t="s">
        <v>890</v>
      </c>
      <c r="C1018" s="119">
        <v>8</v>
      </c>
      <c r="D1018" s="119">
        <v>8</v>
      </c>
      <c r="E1018" s="120">
        <v>80</v>
      </c>
    </row>
    <row r="1019" spans="1:5" x14ac:dyDescent="0.3">
      <c r="A1019" s="46" t="s">
        <v>462</v>
      </c>
      <c r="B1019" s="7" t="s">
        <v>890</v>
      </c>
      <c r="C1019" s="119">
        <v>8</v>
      </c>
      <c r="D1019" s="119">
        <v>6</v>
      </c>
      <c r="E1019" s="120">
        <v>81</v>
      </c>
    </row>
    <row r="1020" spans="1:5" x14ac:dyDescent="0.3">
      <c r="A1020" s="46" t="s">
        <v>295</v>
      </c>
      <c r="B1020" s="7" t="s">
        <v>890</v>
      </c>
      <c r="C1020" s="119">
        <v>8</v>
      </c>
      <c r="D1020" s="119">
        <v>5</v>
      </c>
      <c r="E1020" s="120">
        <v>76</v>
      </c>
    </row>
    <row r="1021" spans="1:5" x14ac:dyDescent="0.3">
      <c r="A1021" s="46" t="s">
        <v>59</v>
      </c>
      <c r="B1021" s="7" t="s">
        <v>890</v>
      </c>
      <c r="C1021" s="119">
        <v>8</v>
      </c>
      <c r="D1021" s="119">
        <v>7</v>
      </c>
      <c r="E1021" s="120">
        <v>2</v>
      </c>
    </row>
    <row r="1022" spans="1:5" x14ac:dyDescent="0.3">
      <c r="A1022" s="46" t="s">
        <v>977</v>
      </c>
      <c r="B1022" s="7" t="s">
        <v>890</v>
      </c>
      <c r="C1022" s="119">
        <v>8</v>
      </c>
      <c r="D1022" s="119">
        <v>19</v>
      </c>
      <c r="E1022" s="120">
        <v>10</v>
      </c>
    </row>
    <row r="1023" spans="1:5" x14ac:dyDescent="0.3">
      <c r="A1023" s="46" t="s">
        <v>978</v>
      </c>
      <c r="B1023" s="7" t="s">
        <v>890</v>
      </c>
      <c r="C1023" s="119">
        <v>8</v>
      </c>
      <c r="D1023" s="119">
        <v>31</v>
      </c>
      <c r="E1023" s="120">
        <v>6</v>
      </c>
    </row>
    <row r="1024" spans="1:5" x14ac:dyDescent="0.3">
      <c r="A1024" s="46" t="s">
        <v>711</v>
      </c>
      <c r="B1024" s="7" t="s">
        <v>890</v>
      </c>
      <c r="C1024" s="119">
        <v>8</v>
      </c>
      <c r="D1024" s="119">
        <v>84</v>
      </c>
      <c r="E1024" s="120">
        <v>32</v>
      </c>
    </row>
    <row r="1025" spans="1:5" x14ac:dyDescent="0.3">
      <c r="A1025" s="46" t="s">
        <v>255</v>
      </c>
      <c r="B1025" s="7" t="s">
        <v>890</v>
      </c>
      <c r="C1025" s="119">
        <v>8</v>
      </c>
      <c r="D1025" s="119">
        <v>13</v>
      </c>
      <c r="E1025" s="120">
        <v>126</v>
      </c>
    </row>
    <row r="1026" spans="1:5" x14ac:dyDescent="0.3">
      <c r="A1026" s="46" t="s">
        <v>979</v>
      </c>
      <c r="B1026" s="7" t="s">
        <v>890</v>
      </c>
      <c r="C1026" s="119">
        <v>8</v>
      </c>
      <c r="D1026" s="119">
        <v>30</v>
      </c>
      <c r="E1026" s="120">
        <v>1</v>
      </c>
    </row>
    <row r="1027" spans="1:5" x14ac:dyDescent="0.3">
      <c r="A1027" s="47" t="s">
        <v>875</v>
      </c>
      <c r="B1027" s="7" t="s">
        <v>890</v>
      </c>
      <c r="C1027" s="119">
        <v>8</v>
      </c>
      <c r="D1027" s="119">
        <v>9</v>
      </c>
      <c r="E1027" s="120">
        <v>3</v>
      </c>
    </row>
    <row r="1028" spans="1:5" x14ac:dyDescent="0.3">
      <c r="A1028" s="46" t="s">
        <v>980</v>
      </c>
      <c r="B1028" s="7" t="s">
        <v>890</v>
      </c>
      <c r="C1028" s="119">
        <v>8</v>
      </c>
      <c r="D1028" s="119">
        <v>6</v>
      </c>
      <c r="E1028" s="120">
        <v>85</v>
      </c>
    </row>
    <row r="1029" spans="1:5" x14ac:dyDescent="0.3">
      <c r="A1029" s="46" t="s">
        <v>981</v>
      </c>
      <c r="B1029" s="7" t="s">
        <v>890</v>
      </c>
      <c r="C1029" s="119">
        <v>8</v>
      </c>
      <c r="D1029" s="119">
        <v>21</v>
      </c>
      <c r="E1029" s="120">
        <v>5</v>
      </c>
    </row>
    <row r="1030" spans="1:5" x14ac:dyDescent="0.3">
      <c r="A1030" s="46" t="s">
        <v>270</v>
      </c>
      <c r="B1030" s="7" t="s">
        <v>890</v>
      </c>
      <c r="C1030" s="119">
        <v>8</v>
      </c>
      <c r="D1030" s="119">
        <v>165</v>
      </c>
      <c r="E1030" s="120">
        <v>3</v>
      </c>
    </row>
    <row r="1031" spans="1:5" x14ac:dyDescent="0.3">
      <c r="A1031" s="46" t="s">
        <v>982</v>
      </c>
      <c r="B1031" s="7" t="s">
        <v>890</v>
      </c>
      <c r="C1031" s="119">
        <v>8</v>
      </c>
      <c r="D1031" s="119" t="s">
        <v>320</v>
      </c>
      <c r="E1031" s="120">
        <v>27</v>
      </c>
    </row>
    <row r="1032" spans="1:5" x14ac:dyDescent="0.3">
      <c r="A1032" s="46" t="s">
        <v>245</v>
      </c>
      <c r="B1032" s="7" t="s">
        <v>890</v>
      </c>
      <c r="C1032" s="119">
        <v>8</v>
      </c>
      <c r="D1032" s="119">
        <v>22</v>
      </c>
      <c r="E1032" s="120">
        <v>52</v>
      </c>
    </row>
    <row r="1033" spans="1:5" x14ac:dyDescent="0.3">
      <c r="A1033" s="46" t="s">
        <v>520</v>
      </c>
      <c r="B1033" s="7" t="s">
        <v>890</v>
      </c>
      <c r="C1033" s="119">
        <v>8</v>
      </c>
      <c r="D1033" s="119">
        <v>1</v>
      </c>
      <c r="E1033" s="120">
        <v>5</v>
      </c>
    </row>
    <row r="1034" spans="1:5" x14ac:dyDescent="0.3">
      <c r="A1034" s="46" t="s">
        <v>983</v>
      </c>
      <c r="B1034" s="7" t="s">
        <v>890</v>
      </c>
      <c r="C1034" s="119">
        <v>8</v>
      </c>
      <c r="D1034" s="119">
        <v>44</v>
      </c>
      <c r="E1034" s="120">
        <v>207</v>
      </c>
    </row>
    <row r="1035" spans="1:5" x14ac:dyDescent="0.3">
      <c r="A1035" s="46" t="s">
        <v>955</v>
      </c>
      <c r="B1035" s="7" t="s">
        <v>890</v>
      </c>
      <c r="C1035" s="119">
        <v>8</v>
      </c>
      <c r="D1035" s="119">
        <v>80</v>
      </c>
      <c r="E1035" s="120">
        <v>45</v>
      </c>
    </row>
    <row r="1036" spans="1:5" x14ac:dyDescent="0.3">
      <c r="A1036" s="46" t="s">
        <v>984</v>
      </c>
      <c r="B1036" s="7" t="s">
        <v>890</v>
      </c>
      <c r="C1036" s="119">
        <v>8</v>
      </c>
      <c r="D1036" s="119">
        <v>7</v>
      </c>
      <c r="E1036" s="120">
        <v>16</v>
      </c>
    </row>
    <row r="1037" spans="1:5" x14ac:dyDescent="0.3">
      <c r="A1037" s="46" t="s">
        <v>985</v>
      </c>
      <c r="B1037" s="7" t="s">
        <v>890</v>
      </c>
      <c r="C1037" s="119">
        <v>8</v>
      </c>
      <c r="D1037" s="119">
        <v>8</v>
      </c>
      <c r="E1037" s="120">
        <v>9</v>
      </c>
    </row>
    <row r="1038" spans="1:5" x14ac:dyDescent="0.3">
      <c r="A1038" s="46" t="s">
        <v>766</v>
      </c>
      <c r="B1038" s="7" t="s">
        <v>890</v>
      </c>
      <c r="C1038" s="119">
        <v>8</v>
      </c>
      <c r="D1038" s="119">
        <v>14</v>
      </c>
      <c r="E1038" s="120">
        <v>7</v>
      </c>
    </row>
    <row r="1039" spans="1:5" x14ac:dyDescent="0.3">
      <c r="A1039" s="46" t="s">
        <v>986</v>
      </c>
      <c r="B1039" s="7" t="s">
        <v>890</v>
      </c>
      <c r="C1039" s="119">
        <v>8</v>
      </c>
      <c r="D1039" s="119">
        <v>8</v>
      </c>
      <c r="E1039" s="120">
        <v>8</v>
      </c>
    </row>
    <row r="1040" spans="1:5" x14ac:dyDescent="0.3">
      <c r="A1040" s="46" t="s">
        <v>514</v>
      </c>
      <c r="B1040" s="7" t="s">
        <v>890</v>
      </c>
      <c r="C1040" s="119">
        <v>8</v>
      </c>
      <c r="D1040" s="119">
        <v>13</v>
      </c>
      <c r="E1040" s="120">
        <v>40</v>
      </c>
    </row>
    <row r="1041" spans="1:5" x14ac:dyDescent="0.3">
      <c r="A1041" s="47" t="s">
        <v>391</v>
      </c>
      <c r="B1041" s="7" t="s">
        <v>890</v>
      </c>
      <c r="C1041" s="119">
        <v>8</v>
      </c>
      <c r="D1041" s="119">
        <v>18</v>
      </c>
      <c r="E1041" s="120">
        <v>72</v>
      </c>
    </row>
    <row r="1042" spans="1:5" x14ac:dyDescent="0.3">
      <c r="A1042" s="46" t="s">
        <v>987</v>
      </c>
      <c r="B1042" s="7" t="s">
        <v>890</v>
      </c>
      <c r="C1042" s="119">
        <v>8</v>
      </c>
      <c r="D1042" s="119">
        <v>2</v>
      </c>
      <c r="E1042" s="120">
        <v>11</v>
      </c>
    </row>
    <row r="1043" spans="1:5" x14ac:dyDescent="0.3">
      <c r="A1043" s="46" t="s">
        <v>391</v>
      </c>
      <c r="B1043" s="7" t="s">
        <v>890</v>
      </c>
      <c r="C1043" s="119">
        <v>8</v>
      </c>
      <c r="D1043" s="119">
        <v>51</v>
      </c>
      <c r="E1043" s="120">
        <v>2</v>
      </c>
    </row>
    <row r="1044" spans="1:5" x14ac:dyDescent="0.3">
      <c r="A1044" s="46" t="s">
        <v>988</v>
      </c>
      <c r="B1044" s="7" t="s">
        <v>890</v>
      </c>
      <c r="C1044" s="119">
        <v>8</v>
      </c>
      <c r="D1044" s="119">
        <v>132</v>
      </c>
      <c r="E1044" s="120">
        <v>82</v>
      </c>
    </row>
    <row r="1045" spans="1:5" x14ac:dyDescent="0.3">
      <c r="A1045" s="46" t="s">
        <v>989</v>
      </c>
      <c r="B1045" s="7" t="s">
        <v>890</v>
      </c>
      <c r="C1045" s="119">
        <v>8</v>
      </c>
      <c r="D1045" s="119" t="s">
        <v>990</v>
      </c>
      <c r="E1045" s="120">
        <v>10</v>
      </c>
    </row>
    <row r="1046" spans="1:5" x14ac:dyDescent="0.3">
      <c r="A1046" s="46" t="s">
        <v>282</v>
      </c>
      <c r="B1046" s="7" t="s">
        <v>890</v>
      </c>
      <c r="C1046" s="119">
        <v>8</v>
      </c>
      <c r="D1046" s="119">
        <v>200</v>
      </c>
      <c r="E1046" s="120">
        <v>126</v>
      </c>
    </row>
    <row r="1047" spans="1:5" x14ac:dyDescent="0.3">
      <c r="A1047" s="46" t="s">
        <v>417</v>
      </c>
      <c r="B1047" s="7" t="s">
        <v>890</v>
      </c>
      <c r="C1047" s="119">
        <v>8</v>
      </c>
      <c r="D1047" s="119">
        <v>2</v>
      </c>
      <c r="E1047" s="120">
        <v>7</v>
      </c>
    </row>
    <row r="1048" spans="1:5" x14ac:dyDescent="0.3">
      <c r="A1048" s="46" t="s">
        <v>991</v>
      </c>
      <c r="B1048" s="7" t="s">
        <v>890</v>
      </c>
      <c r="C1048" s="119">
        <v>8</v>
      </c>
      <c r="D1048" s="119">
        <v>51</v>
      </c>
      <c r="E1048" s="120">
        <v>5</v>
      </c>
    </row>
    <row r="1049" spans="1:5" x14ac:dyDescent="0.3">
      <c r="A1049" s="46" t="s">
        <v>290</v>
      </c>
      <c r="B1049" s="7" t="s">
        <v>890</v>
      </c>
      <c r="C1049" s="119">
        <v>8</v>
      </c>
      <c r="D1049" s="119">
        <v>40</v>
      </c>
      <c r="E1049" s="120">
        <v>45</v>
      </c>
    </row>
    <row r="1050" spans="1:5" x14ac:dyDescent="0.3">
      <c r="A1050" s="46" t="s">
        <v>437</v>
      </c>
      <c r="B1050" s="7" t="s">
        <v>890</v>
      </c>
      <c r="C1050" s="119">
        <v>8</v>
      </c>
      <c r="D1050" s="119">
        <v>214</v>
      </c>
      <c r="E1050" s="120">
        <v>12</v>
      </c>
    </row>
    <row r="1051" spans="1:5" x14ac:dyDescent="0.3">
      <c r="A1051" s="47" t="s">
        <v>931</v>
      </c>
      <c r="B1051" s="7" t="s">
        <v>890</v>
      </c>
      <c r="C1051" s="119">
        <v>8</v>
      </c>
      <c r="D1051" s="119">
        <v>23</v>
      </c>
      <c r="E1051" s="120">
        <v>40</v>
      </c>
    </row>
    <row r="1052" spans="1:5" x14ac:dyDescent="0.3">
      <c r="A1052" s="46" t="s">
        <v>665</v>
      </c>
      <c r="B1052" s="7" t="s">
        <v>890</v>
      </c>
      <c r="C1052" s="119">
        <v>8</v>
      </c>
      <c r="D1052" s="119">
        <v>9</v>
      </c>
      <c r="E1052" s="120">
        <v>76</v>
      </c>
    </row>
    <row r="1053" spans="1:5" x14ac:dyDescent="0.3">
      <c r="A1053" s="46" t="s">
        <v>395</v>
      </c>
      <c r="B1053" s="7" t="s">
        <v>890</v>
      </c>
      <c r="C1053" s="119">
        <v>8</v>
      </c>
      <c r="D1053" s="119">
        <v>4</v>
      </c>
      <c r="E1053" s="120">
        <v>132</v>
      </c>
    </row>
    <row r="1054" spans="1:5" x14ac:dyDescent="0.3">
      <c r="A1054" s="46" t="s">
        <v>527</v>
      </c>
      <c r="B1054" s="7" t="s">
        <v>890</v>
      </c>
      <c r="C1054" s="119">
        <v>8</v>
      </c>
      <c r="D1054" s="119">
        <v>7</v>
      </c>
      <c r="E1054" s="120">
        <v>9</v>
      </c>
    </row>
    <row r="1055" spans="1:5" x14ac:dyDescent="0.3">
      <c r="A1055" s="46" t="s">
        <v>992</v>
      </c>
      <c r="B1055" s="7" t="s">
        <v>890</v>
      </c>
      <c r="C1055" s="119">
        <v>8</v>
      </c>
      <c r="D1055" s="119">
        <v>20</v>
      </c>
      <c r="E1055" s="120">
        <v>18</v>
      </c>
    </row>
    <row r="1056" spans="1:5" x14ac:dyDescent="0.3">
      <c r="A1056" s="46" t="s">
        <v>595</v>
      </c>
      <c r="B1056" s="7" t="s">
        <v>890</v>
      </c>
      <c r="C1056" s="119">
        <v>8</v>
      </c>
      <c r="D1056" s="119">
        <v>66</v>
      </c>
      <c r="E1056" s="120">
        <v>72</v>
      </c>
    </row>
    <row r="1057" spans="1:5" x14ac:dyDescent="0.3">
      <c r="A1057" s="46" t="s">
        <v>993</v>
      </c>
      <c r="B1057" s="7" t="s">
        <v>890</v>
      </c>
      <c r="C1057" s="119">
        <v>8</v>
      </c>
      <c r="D1057" s="119">
        <v>42</v>
      </c>
      <c r="E1057" s="120">
        <v>108</v>
      </c>
    </row>
    <row r="1058" spans="1:5" x14ac:dyDescent="0.3">
      <c r="A1058" s="46" t="s">
        <v>332</v>
      </c>
      <c r="B1058" s="7" t="s">
        <v>890</v>
      </c>
      <c r="C1058" s="119">
        <v>8</v>
      </c>
      <c r="D1058" s="119">
        <v>153</v>
      </c>
      <c r="E1058" s="120">
        <v>6</v>
      </c>
    </row>
    <row r="1059" spans="1:5" x14ac:dyDescent="0.3">
      <c r="A1059" s="46" t="s">
        <v>716</v>
      </c>
      <c r="B1059" s="7" t="s">
        <v>890</v>
      </c>
      <c r="C1059" s="119">
        <v>8</v>
      </c>
      <c r="D1059" s="119">
        <v>10</v>
      </c>
      <c r="E1059" s="120">
        <v>11</v>
      </c>
    </row>
    <row r="1060" spans="1:5" x14ac:dyDescent="0.3">
      <c r="A1060" s="46" t="s">
        <v>671</v>
      </c>
      <c r="B1060" s="7" t="s">
        <v>890</v>
      </c>
      <c r="C1060" s="119">
        <v>8</v>
      </c>
      <c r="D1060" s="119">
        <v>5</v>
      </c>
      <c r="E1060" s="120">
        <v>20</v>
      </c>
    </row>
    <row r="1061" spans="1:5" x14ac:dyDescent="0.3">
      <c r="A1061" s="46" t="s">
        <v>529</v>
      </c>
      <c r="B1061" s="7" t="s">
        <v>890</v>
      </c>
      <c r="C1061" s="119">
        <v>8</v>
      </c>
      <c r="D1061" s="119">
        <v>27</v>
      </c>
      <c r="E1061" s="120">
        <v>15</v>
      </c>
    </row>
    <row r="1062" spans="1:5" x14ac:dyDescent="0.3">
      <c r="A1062" s="46" t="s">
        <v>753</v>
      </c>
      <c r="B1062" s="7" t="s">
        <v>890</v>
      </c>
      <c r="C1062" s="119">
        <v>9</v>
      </c>
      <c r="D1062" s="119">
        <v>30</v>
      </c>
      <c r="E1062" s="120">
        <v>28</v>
      </c>
    </row>
    <row r="1063" spans="1:5" x14ac:dyDescent="0.3">
      <c r="A1063" s="46" t="s">
        <v>994</v>
      </c>
      <c r="B1063" s="7" t="s">
        <v>890</v>
      </c>
      <c r="C1063" s="119">
        <v>9</v>
      </c>
      <c r="D1063" s="119">
        <v>7</v>
      </c>
      <c r="E1063" s="120">
        <v>2</v>
      </c>
    </row>
    <row r="1064" spans="1:5" x14ac:dyDescent="0.3">
      <c r="A1064" s="46" t="s">
        <v>995</v>
      </c>
      <c r="B1064" s="7" t="s">
        <v>890</v>
      </c>
      <c r="C1064" s="119">
        <v>9</v>
      </c>
      <c r="D1064" s="119">
        <v>14</v>
      </c>
      <c r="E1064" s="120">
        <v>63</v>
      </c>
    </row>
    <row r="1065" spans="1:5" x14ac:dyDescent="0.3">
      <c r="A1065" s="46" t="s">
        <v>247</v>
      </c>
      <c r="B1065" s="7" t="s">
        <v>890</v>
      </c>
      <c r="C1065" s="119">
        <v>9</v>
      </c>
      <c r="D1065" s="119">
        <v>2</v>
      </c>
      <c r="E1065" s="120">
        <v>2</v>
      </c>
    </row>
    <row r="1066" spans="1:5" x14ac:dyDescent="0.3">
      <c r="A1066" s="46" t="s">
        <v>680</v>
      </c>
      <c r="B1066" s="7" t="s">
        <v>890</v>
      </c>
      <c r="C1066" s="119">
        <v>9</v>
      </c>
      <c r="D1066" s="119">
        <v>5</v>
      </c>
      <c r="E1066" s="120">
        <v>28</v>
      </c>
    </row>
    <row r="1067" spans="1:5" x14ac:dyDescent="0.3">
      <c r="A1067" s="46" t="s">
        <v>253</v>
      </c>
      <c r="B1067" s="7" t="s">
        <v>890</v>
      </c>
      <c r="C1067" s="119">
        <v>9</v>
      </c>
      <c r="D1067" s="119">
        <v>55</v>
      </c>
      <c r="E1067" s="120">
        <v>13</v>
      </c>
    </row>
    <row r="1068" spans="1:5" x14ac:dyDescent="0.3">
      <c r="A1068" s="46" t="s">
        <v>996</v>
      </c>
      <c r="B1068" s="7" t="s">
        <v>890</v>
      </c>
      <c r="C1068" s="119">
        <v>9</v>
      </c>
      <c r="D1068" s="119">
        <v>21</v>
      </c>
      <c r="E1068" s="120">
        <v>48</v>
      </c>
    </row>
    <row r="1069" spans="1:5" x14ac:dyDescent="0.3">
      <c r="A1069" s="46" t="s">
        <v>997</v>
      </c>
      <c r="B1069" s="7" t="s">
        <v>890</v>
      </c>
      <c r="C1069" s="119">
        <v>9</v>
      </c>
      <c r="D1069" s="119">
        <v>18</v>
      </c>
      <c r="E1069" s="120">
        <v>108</v>
      </c>
    </row>
    <row r="1070" spans="1:5" x14ac:dyDescent="0.3">
      <c r="A1070" s="46" t="s">
        <v>716</v>
      </c>
      <c r="B1070" s="7" t="s">
        <v>890</v>
      </c>
      <c r="C1070" s="119">
        <v>9</v>
      </c>
      <c r="D1070" s="119">
        <v>27</v>
      </c>
      <c r="E1070" s="120">
        <v>22</v>
      </c>
    </row>
    <row r="1071" spans="1:5" x14ac:dyDescent="0.3">
      <c r="A1071" s="46" t="s">
        <v>623</v>
      </c>
      <c r="B1071" s="7" t="s">
        <v>890</v>
      </c>
      <c r="C1071" s="119">
        <v>9</v>
      </c>
      <c r="D1071" s="119">
        <v>41</v>
      </c>
      <c r="E1071" s="120">
        <v>93</v>
      </c>
    </row>
    <row r="1072" spans="1:5" x14ac:dyDescent="0.3">
      <c r="A1072" s="46" t="s">
        <v>998</v>
      </c>
      <c r="B1072" s="7" t="s">
        <v>890</v>
      </c>
      <c r="C1072" s="119">
        <v>9</v>
      </c>
      <c r="D1072" s="119">
        <v>17</v>
      </c>
      <c r="E1072" s="120" t="s">
        <v>741</v>
      </c>
    </row>
    <row r="1073" spans="1:5" x14ac:dyDescent="0.3">
      <c r="A1073" s="46" t="s">
        <v>520</v>
      </c>
      <c r="B1073" s="7" t="s">
        <v>890</v>
      </c>
      <c r="C1073" s="119">
        <v>9</v>
      </c>
      <c r="D1073" s="119">
        <v>198</v>
      </c>
      <c r="E1073" s="120">
        <v>12</v>
      </c>
    </row>
    <row r="1074" spans="1:5" x14ac:dyDescent="0.3">
      <c r="A1074" s="46" t="s">
        <v>936</v>
      </c>
      <c r="B1074" s="7" t="s">
        <v>890</v>
      </c>
      <c r="C1074" s="119">
        <v>9</v>
      </c>
      <c r="D1074" s="119">
        <v>11</v>
      </c>
      <c r="E1074" s="120">
        <v>67</v>
      </c>
    </row>
    <row r="1075" spans="1:5" x14ac:dyDescent="0.3">
      <c r="A1075" s="46" t="s">
        <v>766</v>
      </c>
      <c r="B1075" s="7" t="s">
        <v>890</v>
      </c>
      <c r="C1075" s="119">
        <v>9</v>
      </c>
      <c r="D1075" s="119">
        <v>22</v>
      </c>
      <c r="E1075" s="120">
        <v>52</v>
      </c>
    </row>
    <row r="1076" spans="1:5" x14ac:dyDescent="0.3">
      <c r="A1076" s="46" t="s">
        <v>531</v>
      </c>
      <c r="B1076" s="7" t="s">
        <v>890</v>
      </c>
      <c r="C1076" s="119">
        <v>9</v>
      </c>
      <c r="D1076" s="119">
        <v>5</v>
      </c>
      <c r="E1076" s="120">
        <v>39</v>
      </c>
    </row>
    <row r="1077" spans="1:5" x14ac:dyDescent="0.3">
      <c r="A1077" s="46" t="s">
        <v>11</v>
      </c>
      <c r="B1077" s="7" t="s">
        <v>890</v>
      </c>
      <c r="C1077" s="119">
        <v>9</v>
      </c>
      <c r="D1077" s="119">
        <v>188</v>
      </c>
      <c r="E1077" s="120">
        <v>166</v>
      </c>
    </row>
    <row r="1078" spans="1:5" x14ac:dyDescent="0.3">
      <c r="A1078" s="47" t="s">
        <v>520</v>
      </c>
      <c r="B1078" s="7" t="s">
        <v>890</v>
      </c>
      <c r="C1078" s="119">
        <v>9</v>
      </c>
      <c r="D1078" s="119">
        <v>1</v>
      </c>
      <c r="E1078" s="120">
        <v>85</v>
      </c>
    </row>
    <row r="1079" spans="1:5" x14ac:dyDescent="0.3">
      <c r="A1079" s="47" t="s">
        <v>999</v>
      </c>
      <c r="B1079" s="7" t="s">
        <v>890</v>
      </c>
      <c r="C1079" s="119">
        <v>9</v>
      </c>
      <c r="D1079" s="119">
        <v>108</v>
      </c>
      <c r="E1079" s="120">
        <v>53</v>
      </c>
    </row>
    <row r="1080" spans="1:5" x14ac:dyDescent="0.3">
      <c r="A1080" s="46" t="s">
        <v>792</v>
      </c>
      <c r="B1080" s="7" t="s">
        <v>890</v>
      </c>
      <c r="C1080" s="119">
        <v>9</v>
      </c>
      <c r="D1080" s="119">
        <v>6</v>
      </c>
      <c r="E1080" s="120">
        <v>2</v>
      </c>
    </row>
    <row r="1081" spans="1:5" x14ac:dyDescent="0.3">
      <c r="A1081" s="46" t="s">
        <v>270</v>
      </c>
      <c r="B1081" s="7" t="s">
        <v>890</v>
      </c>
      <c r="C1081" s="119">
        <v>9</v>
      </c>
      <c r="D1081" s="119">
        <v>15</v>
      </c>
      <c r="E1081" s="120">
        <v>3</v>
      </c>
    </row>
    <row r="1082" spans="1:5" x14ac:dyDescent="0.3">
      <c r="A1082" s="46" t="s">
        <v>255</v>
      </c>
      <c r="B1082" s="7" t="s">
        <v>890</v>
      </c>
      <c r="C1082" s="119">
        <v>9</v>
      </c>
      <c r="D1082" s="119">
        <v>24</v>
      </c>
      <c r="E1082" s="120">
        <v>53</v>
      </c>
    </row>
    <row r="1083" spans="1:5" x14ac:dyDescent="0.3">
      <c r="A1083" s="46" t="s">
        <v>950</v>
      </c>
      <c r="B1083" s="7" t="s">
        <v>890</v>
      </c>
      <c r="C1083" s="119">
        <v>9</v>
      </c>
      <c r="D1083" s="119">
        <v>181</v>
      </c>
      <c r="E1083" s="120">
        <v>118</v>
      </c>
    </row>
    <row r="1084" spans="1:5" x14ac:dyDescent="0.3">
      <c r="A1084" s="46" t="s">
        <v>275</v>
      </c>
      <c r="B1084" s="7" t="s">
        <v>890</v>
      </c>
      <c r="C1084" s="119">
        <v>9</v>
      </c>
      <c r="D1084" s="119">
        <v>4</v>
      </c>
      <c r="E1084" s="120">
        <v>3</v>
      </c>
    </row>
    <row r="1085" spans="1:5" x14ac:dyDescent="0.3">
      <c r="A1085" s="46" t="s">
        <v>1000</v>
      </c>
      <c r="B1085" s="7" t="s">
        <v>890</v>
      </c>
      <c r="C1085" s="119">
        <v>9</v>
      </c>
      <c r="D1085" s="119">
        <v>31</v>
      </c>
      <c r="E1085" s="120">
        <v>54</v>
      </c>
    </row>
    <row r="1086" spans="1:5" x14ac:dyDescent="0.3">
      <c r="A1086" s="46" t="s">
        <v>437</v>
      </c>
      <c r="B1086" s="7" t="s">
        <v>890</v>
      </c>
      <c r="C1086" s="119">
        <v>9</v>
      </c>
      <c r="D1086" s="119">
        <v>11</v>
      </c>
      <c r="E1086" s="120">
        <v>3</v>
      </c>
    </row>
    <row r="1087" spans="1:5" x14ac:dyDescent="0.3">
      <c r="A1087" s="46" t="s">
        <v>1001</v>
      </c>
      <c r="B1087" s="7" t="s">
        <v>890</v>
      </c>
      <c r="C1087" s="119">
        <v>9</v>
      </c>
      <c r="D1087" s="119">
        <v>20</v>
      </c>
      <c r="E1087" s="120">
        <v>5</v>
      </c>
    </row>
    <row r="1088" spans="1:5" x14ac:dyDescent="0.3">
      <c r="A1088" s="46" t="s">
        <v>539</v>
      </c>
      <c r="B1088" s="7" t="s">
        <v>890</v>
      </c>
      <c r="C1088" s="119">
        <v>9</v>
      </c>
      <c r="D1088" s="119">
        <v>25</v>
      </c>
      <c r="E1088" s="120">
        <v>127</v>
      </c>
    </row>
    <row r="1089" spans="1:5" x14ac:dyDescent="0.3">
      <c r="A1089" s="46" t="s">
        <v>1002</v>
      </c>
      <c r="B1089" s="7" t="s">
        <v>890</v>
      </c>
      <c r="C1089" s="119">
        <v>9</v>
      </c>
      <c r="D1089" s="119">
        <v>8</v>
      </c>
      <c r="E1089" s="120">
        <v>20</v>
      </c>
    </row>
    <row r="1090" spans="1:5" x14ac:dyDescent="0.3">
      <c r="A1090" s="46" t="s">
        <v>328</v>
      </c>
      <c r="B1090" s="7" t="s">
        <v>890</v>
      </c>
      <c r="C1090" s="119">
        <v>9</v>
      </c>
      <c r="D1090" s="119">
        <v>192</v>
      </c>
      <c r="E1090" s="120">
        <v>13</v>
      </c>
    </row>
    <row r="1091" spans="1:5" x14ac:dyDescent="0.3">
      <c r="A1091" s="46" t="s">
        <v>1003</v>
      </c>
      <c r="B1091" s="7" t="s">
        <v>890</v>
      </c>
      <c r="C1091" s="119">
        <v>9</v>
      </c>
      <c r="D1091" s="119">
        <v>71</v>
      </c>
      <c r="E1091" s="120">
        <v>12</v>
      </c>
    </row>
    <row r="1092" spans="1:5" x14ac:dyDescent="0.3">
      <c r="A1092" s="46" t="s">
        <v>335</v>
      </c>
      <c r="B1092" s="7" t="s">
        <v>890</v>
      </c>
      <c r="C1092" s="119">
        <v>9</v>
      </c>
      <c r="D1092" s="119">
        <v>4</v>
      </c>
      <c r="E1092" s="120">
        <v>7</v>
      </c>
    </row>
    <row r="1093" spans="1:5" x14ac:dyDescent="0.3">
      <c r="A1093" s="47" t="s">
        <v>1004</v>
      </c>
      <c r="B1093" s="7" t="s">
        <v>890</v>
      </c>
      <c r="C1093" s="119">
        <v>9</v>
      </c>
      <c r="D1093" s="119">
        <v>16</v>
      </c>
      <c r="E1093" s="120">
        <v>1</v>
      </c>
    </row>
    <row r="1094" spans="1:5" x14ac:dyDescent="0.3">
      <c r="A1094" s="46" t="s">
        <v>438</v>
      </c>
      <c r="B1094" s="7" t="s">
        <v>890</v>
      </c>
      <c r="C1094" s="119">
        <v>9</v>
      </c>
      <c r="D1094" s="119">
        <v>46</v>
      </c>
      <c r="E1094" s="120">
        <v>57</v>
      </c>
    </row>
    <row r="1095" spans="1:5" x14ac:dyDescent="0.3">
      <c r="A1095" s="46" t="s">
        <v>376</v>
      </c>
      <c r="B1095" s="7" t="s">
        <v>890</v>
      </c>
      <c r="C1095" s="119">
        <v>9</v>
      </c>
      <c r="D1095" s="119">
        <v>16</v>
      </c>
      <c r="E1095" s="120">
        <v>86</v>
      </c>
    </row>
    <row r="1096" spans="1:5" x14ac:dyDescent="0.3">
      <c r="A1096" s="46" t="s">
        <v>275</v>
      </c>
      <c r="B1096" s="7" t="s">
        <v>890</v>
      </c>
      <c r="C1096" s="119">
        <v>9</v>
      </c>
      <c r="D1096" s="119">
        <v>32</v>
      </c>
      <c r="E1096" s="120">
        <v>8</v>
      </c>
    </row>
    <row r="1097" spans="1:5" x14ac:dyDescent="0.3">
      <c r="A1097" s="46" t="s">
        <v>1005</v>
      </c>
      <c r="B1097" s="7" t="s">
        <v>890</v>
      </c>
      <c r="C1097" s="119">
        <v>9</v>
      </c>
      <c r="D1097" s="119">
        <v>54</v>
      </c>
      <c r="E1097" s="120">
        <v>57</v>
      </c>
    </row>
    <row r="1098" spans="1:5" x14ac:dyDescent="0.3">
      <c r="A1098" s="46" t="s">
        <v>245</v>
      </c>
      <c r="B1098" s="7" t="s">
        <v>890</v>
      </c>
      <c r="C1098" s="119">
        <v>9</v>
      </c>
      <c r="D1098" s="119">
        <v>99</v>
      </c>
      <c r="E1098" s="120">
        <v>24</v>
      </c>
    </row>
    <row r="1099" spans="1:5" x14ac:dyDescent="0.3">
      <c r="A1099" s="46" t="s">
        <v>847</v>
      </c>
      <c r="B1099" s="7" t="s">
        <v>890</v>
      </c>
      <c r="C1099" s="119">
        <v>9</v>
      </c>
      <c r="D1099" s="119">
        <v>13</v>
      </c>
      <c r="E1099" s="120">
        <v>1</v>
      </c>
    </row>
    <row r="1100" spans="1:5" x14ac:dyDescent="0.3">
      <c r="A1100" s="46" t="s">
        <v>384</v>
      </c>
      <c r="B1100" s="7" t="s">
        <v>890</v>
      </c>
      <c r="C1100" s="119">
        <v>9</v>
      </c>
      <c r="D1100" s="119">
        <v>7</v>
      </c>
      <c r="E1100" s="120">
        <v>16</v>
      </c>
    </row>
    <row r="1101" spans="1:5" x14ac:dyDescent="0.3">
      <c r="A1101" s="46" t="s">
        <v>955</v>
      </c>
      <c r="B1101" s="7" t="s">
        <v>890</v>
      </c>
      <c r="C1101" s="119">
        <v>9</v>
      </c>
      <c r="D1101" s="119">
        <v>2</v>
      </c>
      <c r="E1101" s="120">
        <v>37</v>
      </c>
    </row>
    <row r="1102" spans="1:5" x14ac:dyDescent="0.3">
      <c r="A1102" s="46" t="s">
        <v>301</v>
      </c>
      <c r="B1102" s="7" t="s">
        <v>890</v>
      </c>
      <c r="C1102" s="119">
        <v>9</v>
      </c>
      <c r="D1102" s="119">
        <v>1</v>
      </c>
      <c r="E1102" s="120">
        <v>8</v>
      </c>
    </row>
    <row r="1103" spans="1:5" x14ac:dyDescent="0.3">
      <c r="A1103" s="46" t="s">
        <v>371</v>
      </c>
      <c r="B1103" s="7" t="s">
        <v>890</v>
      </c>
      <c r="C1103" s="119">
        <v>10</v>
      </c>
      <c r="D1103" s="119">
        <v>34</v>
      </c>
      <c r="E1103" s="120">
        <v>1</v>
      </c>
    </row>
    <row r="1104" spans="1:5" x14ac:dyDescent="0.3">
      <c r="A1104" s="46" t="s">
        <v>532</v>
      </c>
      <c r="B1104" s="7" t="s">
        <v>890</v>
      </c>
      <c r="C1104" s="119">
        <v>10</v>
      </c>
      <c r="D1104" s="119">
        <v>3</v>
      </c>
      <c r="E1104" s="120">
        <v>10</v>
      </c>
    </row>
    <row r="1105" spans="1:5" x14ac:dyDescent="0.3">
      <c r="A1105" s="46" t="s">
        <v>295</v>
      </c>
      <c r="B1105" s="7" t="s">
        <v>890</v>
      </c>
      <c r="C1105" s="119">
        <v>10</v>
      </c>
      <c r="D1105" s="119">
        <v>11</v>
      </c>
      <c r="E1105" s="120">
        <v>67</v>
      </c>
    </row>
    <row r="1106" spans="1:5" x14ac:dyDescent="0.3">
      <c r="A1106" s="46" t="s">
        <v>1006</v>
      </c>
      <c r="B1106" s="7" t="s">
        <v>890</v>
      </c>
      <c r="C1106" s="119">
        <v>10</v>
      </c>
      <c r="D1106" s="119">
        <v>26</v>
      </c>
      <c r="E1106" s="120">
        <v>1</v>
      </c>
    </row>
    <row r="1107" spans="1:5" x14ac:dyDescent="0.3">
      <c r="A1107" s="46" t="s">
        <v>285</v>
      </c>
      <c r="B1107" s="7" t="s">
        <v>890</v>
      </c>
      <c r="C1107" s="119">
        <v>10</v>
      </c>
      <c r="D1107" s="119">
        <v>20</v>
      </c>
      <c r="E1107" s="120">
        <v>40</v>
      </c>
    </row>
    <row r="1108" spans="1:5" x14ac:dyDescent="0.3">
      <c r="A1108" s="46" t="s">
        <v>285</v>
      </c>
      <c r="B1108" s="7" t="s">
        <v>890</v>
      </c>
      <c r="C1108" s="119">
        <v>10</v>
      </c>
      <c r="D1108" s="119">
        <v>24</v>
      </c>
      <c r="E1108" s="120">
        <v>12</v>
      </c>
    </row>
    <row r="1109" spans="1:5" x14ac:dyDescent="0.3">
      <c r="A1109" s="46" t="s">
        <v>157</v>
      </c>
      <c r="B1109" s="7" t="s">
        <v>890</v>
      </c>
      <c r="C1109" s="119">
        <v>10</v>
      </c>
      <c r="D1109" s="119">
        <v>185</v>
      </c>
      <c r="E1109" s="120">
        <v>1</v>
      </c>
    </row>
    <row r="1110" spans="1:5" x14ac:dyDescent="0.3">
      <c r="A1110" s="46" t="s">
        <v>242</v>
      </c>
      <c r="B1110" s="7" t="s">
        <v>890</v>
      </c>
      <c r="C1110" s="119">
        <v>10</v>
      </c>
      <c r="D1110" s="119">
        <v>7</v>
      </c>
      <c r="E1110" s="120">
        <v>34</v>
      </c>
    </row>
    <row r="1111" spans="1:5" x14ac:dyDescent="0.3">
      <c r="A1111" s="46" t="s">
        <v>1007</v>
      </c>
      <c r="B1111" s="7" t="s">
        <v>890</v>
      </c>
      <c r="C1111" s="119">
        <v>10</v>
      </c>
      <c r="D1111" s="119">
        <v>60</v>
      </c>
      <c r="E1111" s="120">
        <v>58</v>
      </c>
    </row>
    <row r="1112" spans="1:5" x14ac:dyDescent="0.3">
      <c r="A1112" s="46" t="s">
        <v>1008</v>
      </c>
      <c r="B1112" s="7" t="s">
        <v>890</v>
      </c>
      <c r="C1112" s="119">
        <v>10</v>
      </c>
      <c r="D1112" s="119" t="s">
        <v>752</v>
      </c>
      <c r="E1112" s="120">
        <v>38</v>
      </c>
    </row>
    <row r="1113" spans="1:5" x14ac:dyDescent="0.3">
      <c r="A1113" s="46" t="s">
        <v>1009</v>
      </c>
      <c r="B1113" s="7" t="s">
        <v>890</v>
      </c>
      <c r="C1113" s="119">
        <v>10</v>
      </c>
      <c r="D1113" s="119">
        <v>118</v>
      </c>
      <c r="E1113" s="120">
        <v>88</v>
      </c>
    </row>
    <row r="1114" spans="1:5" x14ac:dyDescent="0.3">
      <c r="A1114" s="46" t="s">
        <v>242</v>
      </c>
      <c r="B1114" s="7" t="s">
        <v>890</v>
      </c>
      <c r="C1114" s="119">
        <v>10</v>
      </c>
      <c r="D1114" s="119">
        <v>39</v>
      </c>
      <c r="E1114" s="120">
        <v>68</v>
      </c>
    </row>
    <row r="1115" spans="1:5" x14ac:dyDescent="0.3">
      <c r="A1115" s="46" t="s">
        <v>975</v>
      </c>
      <c r="B1115" s="7" t="s">
        <v>890</v>
      </c>
      <c r="C1115" s="119">
        <v>10</v>
      </c>
      <c r="D1115" s="119">
        <v>5</v>
      </c>
      <c r="E1115" s="120">
        <v>39</v>
      </c>
    </row>
    <row r="1116" spans="1:5" x14ac:dyDescent="0.3">
      <c r="A1116" s="46" t="s">
        <v>289</v>
      </c>
      <c r="B1116" s="7" t="s">
        <v>890</v>
      </c>
      <c r="C1116" s="119">
        <v>10</v>
      </c>
      <c r="D1116" s="119">
        <v>42</v>
      </c>
      <c r="E1116" s="120">
        <v>30</v>
      </c>
    </row>
    <row r="1117" spans="1:5" x14ac:dyDescent="0.3">
      <c r="A1117" s="46" t="s">
        <v>598</v>
      </c>
      <c r="B1117" s="7" t="s">
        <v>890</v>
      </c>
      <c r="C1117" s="119">
        <v>10</v>
      </c>
      <c r="D1117" s="119">
        <v>7</v>
      </c>
      <c r="E1117" s="120">
        <v>26</v>
      </c>
    </row>
    <row r="1118" spans="1:5" x14ac:dyDescent="0.3">
      <c r="A1118" s="46" t="s">
        <v>1010</v>
      </c>
      <c r="B1118" s="7" t="s">
        <v>890</v>
      </c>
      <c r="C1118" s="119">
        <v>10</v>
      </c>
      <c r="D1118" s="119">
        <v>23</v>
      </c>
      <c r="E1118" s="120">
        <v>8</v>
      </c>
    </row>
    <row r="1119" spans="1:5" x14ac:dyDescent="0.3">
      <c r="A1119" s="46" t="s">
        <v>285</v>
      </c>
      <c r="B1119" s="7" t="s">
        <v>890</v>
      </c>
      <c r="C1119" s="119">
        <v>10</v>
      </c>
      <c r="D1119" s="119">
        <v>14</v>
      </c>
      <c r="E1119" s="120">
        <v>9</v>
      </c>
    </row>
    <row r="1120" spans="1:5" x14ac:dyDescent="0.3">
      <c r="A1120" s="46" t="s">
        <v>495</v>
      </c>
      <c r="B1120" s="7" t="s">
        <v>890</v>
      </c>
      <c r="C1120" s="119">
        <v>10</v>
      </c>
      <c r="D1120" s="119">
        <v>21</v>
      </c>
      <c r="E1120" s="120">
        <v>50</v>
      </c>
    </row>
    <row r="1121" spans="1:5" x14ac:dyDescent="0.3">
      <c r="A1121" s="46" t="s">
        <v>625</v>
      </c>
      <c r="B1121" s="7" t="s">
        <v>890</v>
      </c>
      <c r="C1121" s="119">
        <v>10</v>
      </c>
      <c r="D1121" s="119">
        <v>51</v>
      </c>
      <c r="E1121" s="120">
        <v>2</v>
      </c>
    </row>
    <row r="1122" spans="1:5" x14ac:dyDescent="0.3">
      <c r="A1122" s="47" t="s">
        <v>260</v>
      </c>
      <c r="B1122" s="7" t="s">
        <v>890</v>
      </c>
      <c r="C1122" s="119">
        <v>10</v>
      </c>
      <c r="D1122" s="119">
        <v>34</v>
      </c>
      <c r="E1122" s="120">
        <v>185</v>
      </c>
    </row>
    <row r="1123" spans="1:5" x14ac:dyDescent="0.3">
      <c r="A1123" s="46" t="s">
        <v>537</v>
      </c>
      <c r="B1123" s="7" t="s">
        <v>890</v>
      </c>
      <c r="C1123" s="119">
        <v>10</v>
      </c>
      <c r="D1123" s="119">
        <v>18</v>
      </c>
      <c r="E1123" s="120">
        <v>19</v>
      </c>
    </row>
    <row r="1124" spans="1:5" x14ac:dyDescent="0.3">
      <c r="A1124" s="46" t="s">
        <v>285</v>
      </c>
      <c r="B1124" s="7" t="s">
        <v>890</v>
      </c>
      <c r="C1124" s="119">
        <v>10</v>
      </c>
      <c r="D1124" s="119">
        <v>1</v>
      </c>
      <c r="E1124" s="120">
        <v>12</v>
      </c>
    </row>
    <row r="1125" spans="1:5" x14ac:dyDescent="0.3">
      <c r="A1125" s="46" t="s">
        <v>462</v>
      </c>
      <c r="B1125" s="7" t="s">
        <v>890</v>
      </c>
      <c r="C1125" s="119">
        <v>10</v>
      </c>
      <c r="D1125" s="119">
        <v>11</v>
      </c>
      <c r="E1125" s="120">
        <v>21</v>
      </c>
    </row>
    <row r="1126" spans="1:5" x14ac:dyDescent="0.3">
      <c r="A1126" s="46" t="s">
        <v>1011</v>
      </c>
      <c r="B1126" s="7" t="s">
        <v>890</v>
      </c>
      <c r="C1126" s="119">
        <v>10</v>
      </c>
      <c r="D1126" s="119">
        <v>14</v>
      </c>
      <c r="E1126" s="120">
        <v>18</v>
      </c>
    </row>
    <row r="1127" spans="1:5" x14ac:dyDescent="0.3">
      <c r="A1127" s="46" t="s">
        <v>259</v>
      </c>
      <c r="B1127" s="7" t="s">
        <v>890</v>
      </c>
      <c r="C1127" s="119">
        <v>10</v>
      </c>
      <c r="D1127" s="119">
        <v>183</v>
      </c>
      <c r="E1127" s="120">
        <v>20</v>
      </c>
    </row>
    <row r="1128" spans="1:5" x14ac:dyDescent="0.3">
      <c r="A1128" s="46" t="s">
        <v>950</v>
      </c>
      <c r="B1128" s="7" t="s">
        <v>890</v>
      </c>
      <c r="C1128" s="119">
        <v>10</v>
      </c>
      <c r="D1128" s="119">
        <v>12</v>
      </c>
      <c r="E1128" s="120">
        <v>3</v>
      </c>
    </row>
    <row r="1129" spans="1:5" x14ac:dyDescent="0.3">
      <c r="A1129" s="46" t="s">
        <v>950</v>
      </c>
      <c r="B1129" s="7" t="s">
        <v>890</v>
      </c>
      <c r="C1129" s="119">
        <v>10</v>
      </c>
      <c r="D1129" s="119">
        <v>12</v>
      </c>
      <c r="E1129" s="120">
        <v>3</v>
      </c>
    </row>
    <row r="1130" spans="1:5" x14ac:dyDescent="0.3">
      <c r="A1130" s="46" t="s">
        <v>881</v>
      </c>
      <c r="B1130" s="7" t="s">
        <v>890</v>
      </c>
      <c r="C1130" s="119">
        <v>10</v>
      </c>
      <c r="D1130" s="119">
        <v>20</v>
      </c>
      <c r="E1130" s="120">
        <v>39</v>
      </c>
    </row>
    <row r="1131" spans="1:5" x14ac:dyDescent="0.3">
      <c r="A1131" s="46" t="s">
        <v>529</v>
      </c>
      <c r="B1131" s="7" t="s">
        <v>890</v>
      </c>
      <c r="C1131" s="119">
        <v>10</v>
      </c>
      <c r="D1131" s="119">
        <v>1</v>
      </c>
      <c r="E1131" s="120">
        <v>21</v>
      </c>
    </row>
    <row r="1132" spans="1:5" x14ac:dyDescent="0.3">
      <c r="A1132" s="46" t="s">
        <v>973</v>
      </c>
      <c r="B1132" s="7" t="s">
        <v>890</v>
      </c>
      <c r="C1132" s="119">
        <v>10</v>
      </c>
      <c r="D1132" s="119">
        <v>14</v>
      </c>
      <c r="E1132" s="120">
        <v>5</v>
      </c>
    </row>
    <row r="1133" spans="1:5" x14ac:dyDescent="0.3">
      <c r="A1133" s="46" t="s">
        <v>1012</v>
      </c>
      <c r="B1133" s="7" t="s">
        <v>890</v>
      </c>
      <c r="C1133" s="119">
        <v>10</v>
      </c>
      <c r="D1133" s="119">
        <v>28</v>
      </c>
      <c r="E1133" s="120">
        <v>5</v>
      </c>
    </row>
    <row r="1134" spans="1:5" x14ac:dyDescent="0.3">
      <c r="A1134" s="46" t="s">
        <v>253</v>
      </c>
      <c r="B1134" s="7" t="s">
        <v>890</v>
      </c>
      <c r="C1134" s="119">
        <v>10</v>
      </c>
      <c r="D1134" s="119">
        <v>22</v>
      </c>
      <c r="E1134" s="120">
        <v>19</v>
      </c>
    </row>
    <row r="1135" spans="1:5" x14ac:dyDescent="0.3">
      <c r="A1135" s="46" t="s">
        <v>255</v>
      </c>
      <c r="B1135" s="7" t="s">
        <v>890</v>
      </c>
      <c r="C1135" s="119">
        <v>10</v>
      </c>
      <c r="D1135" s="119">
        <v>36</v>
      </c>
      <c r="E1135" s="120">
        <v>4</v>
      </c>
    </row>
    <row r="1136" spans="1:5" x14ac:dyDescent="0.3">
      <c r="A1136" s="46" t="s">
        <v>403</v>
      </c>
      <c r="B1136" s="7" t="s">
        <v>890</v>
      </c>
      <c r="C1136" s="119">
        <v>10</v>
      </c>
      <c r="D1136" s="119">
        <v>2</v>
      </c>
      <c r="E1136" s="120">
        <v>37</v>
      </c>
    </row>
    <row r="1137" spans="1:5" x14ac:dyDescent="0.3">
      <c r="A1137" s="46" t="s">
        <v>561</v>
      </c>
      <c r="B1137" s="7" t="s">
        <v>890</v>
      </c>
      <c r="C1137" s="119">
        <v>10</v>
      </c>
      <c r="D1137" s="119">
        <v>44</v>
      </c>
      <c r="E1137" s="120">
        <v>8</v>
      </c>
    </row>
    <row r="1138" spans="1:5" x14ac:dyDescent="0.3">
      <c r="A1138" s="46" t="s">
        <v>1013</v>
      </c>
      <c r="B1138" s="7" t="s">
        <v>890</v>
      </c>
      <c r="C1138" s="119">
        <v>11</v>
      </c>
      <c r="D1138" s="119">
        <v>13</v>
      </c>
      <c r="E1138" s="120">
        <v>71</v>
      </c>
    </row>
    <row r="1139" spans="1:5" x14ac:dyDescent="0.3">
      <c r="A1139" s="46" t="s">
        <v>1014</v>
      </c>
      <c r="B1139" s="7" t="s">
        <v>890</v>
      </c>
      <c r="C1139" s="119">
        <v>11</v>
      </c>
      <c r="D1139" s="119">
        <v>2</v>
      </c>
      <c r="E1139" s="120">
        <v>1</v>
      </c>
    </row>
    <row r="1140" spans="1:5" x14ac:dyDescent="0.3">
      <c r="A1140" s="46" t="s">
        <v>1015</v>
      </c>
      <c r="B1140" s="7" t="s">
        <v>890</v>
      </c>
      <c r="C1140" s="119">
        <v>11</v>
      </c>
      <c r="D1140" s="119">
        <v>50</v>
      </c>
      <c r="E1140" s="120">
        <v>201</v>
      </c>
    </row>
    <row r="1141" spans="1:5" x14ac:dyDescent="0.3">
      <c r="A1141" s="46" t="s">
        <v>769</v>
      </c>
      <c r="B1141" s="7" t="s">
        <v>890</v>
      </c>
      <c r="C1141" s="119">
        <v>11</v>
      </c>
      <c r="D1141" s="119">
        <v>29</v>
      </c>
      <c r="E1141" s="120">
        <v>26</v>
      </c>
    </row>
    <row r="1142" spans="1:5" x14ac:dyDescent="0.3">
      <c r="A1142" s="46" t="s">
        <v>544</v>
      </c>
      <c r="B1142" s="7" t="s">
        <v>890</v>
      </c>
      <c r="C1142" s="119">
        <v>11</v>
      </c>
      <c r="D1142" s="119">
        <v>2</v>
      </c>
      <c r="E1142" s="120">
        <v>2</v>
      </c>
    </row>
    <row r="1143" spans="1:5" x14ac:dyDescent="0.3">
      <c r="A1143" s="46" t="s">
        <v>1016</v>
      </c>
      <c r="B1143" s="7" t="s">
        <v>890</v>
      </c>
      <c r="C1143" s="119">
        <v>11</v>
      </c>
      <c r="D1143" s="119">
        <v>4</v>
      </c>
      <c r="E1143" s="120">
        <v>13</v>
      </c>
    </row>
    <row r="1144" spans="1:5" x14ac:dyDescent="0.3">
      <c r="A1144" s="46" t="s">
        <v>344</v>
      </c>
      <c r="B1144" s="7" t="s">
        <v>890</v>
      </c>
      <c r="C1144" s="119">
        <v>11</v>
      </c>
      <c r="D1144" s="119">
        <v>91</v>
      </c>
      <c r="E1144" s="120">
        <v>1</v>
      </c>
    </row>
    <row r="1145" spans="1:5" x14ac:dyDescent="0.3">
      <c r="A1145" s="46" t="s">
        <v>384</v>
      </c>
      <c r="B1145" s="7" t="s">
        <v>890</v>
      </c>
      <c r="C1145" s="119">
        <v>11</v>
      </c>
      <c r="D1145" s="119">
        <v>5</v>
      </c>
      <c r="E1145" s="120">
        <v>5</v>
      </c>
    </row>
    <row r="1146" spans="1:5" x14ac:dyDescent="0.3">
      <c r="A1146" s="47" t="s">
        <v>785</v>
      </c>
      <c r="B1146" s="7" t="s">
        <v>890</v>
      </c>
      <c r="C1146" s="119">
        <v>11</v>
      </c>
      <c r="D1146" s="119">
        <v>58</v>
      </c>
      <c r="E1146" s="120">
        <v>34</v>
      </c>
    </row>
    <row r="1147" spans="1:5" x14ac:dyDescent="0.3">
      <c r="A1147" s="46" t="s">
        <v>291</v>
      </c>
      <c r="B1147" s="7" t="s">
        <v>890</v>
      </c>
      <c r="C1147" s="119">
        <v>11</v>
      </c>
      <c r="D1147" s="119">
        <v>4</v>
      </c>
      <c r="E1147" s="120">
        <v>9</v>
      </c>
    </row>
    <row r="1148" spans="1:5" x14ac:dyDescent="0.3">
      <c r="A1148" s="46" t="s">
        <v>1017</v>
      </c>
      <c r="B1148" s="7" t="s">
        <v>890</v>
      </c>
      <c r="C1148" s="119">
        <v>11</v>
      </c>
      <c r="D1148" s="119">
        <v>15</v>
      </c>
      <c r="E1148" s="120">
        <v>14</v>
      </c>
    </row>
    <row r="1149" spans="1:5" x14ac:dyDescent="0.3">
      <c r="A1149" s="46" t="s">
        <v>437</v>
      </c>
      <c r="B1149" s="7" t="s">
        <v>890</v>
      </c>
      <c r="C1149" s="119">
        <v>11</v>
      </c>
      <c r="D1149" s="119">
        <v>147</v>
      </c>
      <c r="E1149" s="120">
        <v>129</v>
      </c>
    </row>
    <row r="1150" spans="1:5" x14ac:dyDescent="0.3">
      <c r="A1150" s="46" t="s">
        <v>814</v>
      </c>
      <c r="B1150" s="7" t="s">
        <v>890</v>
      </c>
      <c r="C1150" s="119">
        <v>12</v>
      </c>
      <c r="D1150" s="119">
        <v>4</v>
      </c>
      <c r="E1150" s="120">
        <v>8</v>
      </c>
    </row>
    <row r="1151" spans="1:5" x14ac:dyDescent="0.3">
      <c r="A1151" s="46" t="s">
        <v>259</v>
      </c>
      <c r="B1151" s="7" t="s">
        <v>890</v>
      </c>
      <c r="C1151" s="119">
        <v>12</v>
      </c>
      <c r="D1151" s="119">
        <v>6</v>
      </c>
      <c r="E1151" s="120">
        <v>21</v>
      </c>
    </row>
    <row r="1152" spans="1:5" x14ac:dyDescent="0.3">
      <c r="A1152" s="46" t="s">
        <v>603</v>
      </c>
      <c r="B1152" s="7" t="s">
        <v>890</v>
      </c>
      <c r="C1152" s="119">
        <v>12</v>
      </c>
      <c r="D1152" s="119">
        <v>78</v>
      </c>
      <c r="E1152" s="120">
        <v>63</v>
      </c>
    </row>
    <row r="1153" spans="1:5" x14ac:dyDescent="0.3">
      <c r="A1153" s="46" t="s">
        <v>595</v>
      </c>
      <c r="B1153" s="7" t="s">
        <v>890</v>
      </c>
      <c r="C1153" s="119">
        <v>12</v>
      </c>
      <c r="D1153" s="119">
        <v>52</v>
      </c>
      <c r="E1153" s="120">
        <v>56</v>
      </c>
    </row>
    <row r="1154" spans="1:5" x14ac:dyDescent="0.3">
      <c r="A1154" s="46" t="s">
        <v>159</v>
      </c>
      <c r="B1154" s="7" t="s">
        <v>890</v>
      </c>
      <c r="C1154" s="119">
        <v>12</v>
      </c>
      <c r="D1154" s="119">
        <v>83</v>
      </c>
      <c r="E1154" s="120">
        <v>53</v>
      </c>
    </row>
    <row r="1155" spans="1:5" x14ac:dyDescent="0.3">
      <c r="A1155" s="46" t="s">
        <v>1018</v>
      </c>
      <c r="B1155" s="7" t="s">
        <v>890</v>
      </c>
      <c r="C1155" s="119">
        <v>12</v>
      </c>
      <c r="D1155" s="119">
        <v>45</v>
      </c>
      <c r="E1155" s="120">
        <v>157</v>
      </c>
    </row>
    <row r="1156" spans="1:5" x14ac:dyDescent="0.3">
      <c r="A1156" s="46" t="s">
        <v>1019</v>
      </c>
      <c r="B1156" s="7" t="s">
        <v>890</v>
      </c>
      <c r="C1156" s="119">
        <v>12</v>
      </c>
      <c r="D1156" s="119">
        <v>3</v>
      </c>
      <c r="E1156" s="120">
        <v>5</v>
      </c>
    </row>
    <row r="1157" spans="1:5" x14ac:dyDescent="0.3">
      <c r="A1157" s="46" t="s">
        <v>275</v>
      </c>
      <c r="B1157" s="7" t="s">
        <v>890</v>
      </c>
      <c r="C1157" s="119">
        <v>12</v>
      </c>
      <c r="D1157" s="119">
        <v>153</v>
      </c>
      <c r="E1157" s="120">
        <v>6</v>
      </c>
    </row>
    <row r="1158" spans="1:5" x14ac:dyDescent="0.3">
      <c r="A1158" s="46" t="s">
        <v>291</v>
      </c>
      <c r="B1158" s="7" t="s">
        <v>890</v>
      </c>
      <c r="C1158" s="119">
        <v>13</v>
      </c>
      <c r="D1158" s="119">
        <v>9</v>
      </c>
      <c r="E1158" s="120">
        <v>3</v>
      </c>
    </row>
    <row r="1159" spans="1:5" x14ac:dyDescent="0.3">
      <c r="A1159" s="46" t="s">
        <v>464</v>
      </c>
      <c r="B1159" s="7" t="s">
        <v>890</v>
      </c>
      <c r="C1159" s="119">
        <v>13</v>
      </c>
      <c r="D1159" s="119">
        <v>45</v>
      </c>
      <c r="E1159" s="120">
        <v>157</v>
      </c>
    </row>
    <row r="1160" spans="1:5" x14ac:dyDescent="0.3">
      <c r="A1160" s="46" t="s">
        <v>1020</v>
      </c>
      <c r="B1160" s="7" t="s">
        <v>890</v>
      </c>
      <c r="C1160" s="119">
        <v>18</v>
      </c>
      <c r="D1160" s="119">
        <v>1</v>
      </c>
      <c r="E1160" s="120">
        <v>30</v>
      </c>
    </row>
    <row r="1161" spans="1:5" x14ac:dyDescent="0.3">
      <c r="A1161" s="46" t="s">
        <v>1021</v>
      </c>
      <c r="B1161" s="7" t="s">
        <v>890</v>
      </c>
      <c r="C1161" s="119">
        <v>19</v>
      </c>
      <c r="D1161" s="119">
        <v>104</v>
      </c>
      <c r="E1161" s="120">
        <v>9</v>
      </c>
    </row>
    <row r="1162" spans="1:5" x14ac:dyDescent="0.3">
      <c r="A1162" s="46" t="s">
        <v>1022</v>
      </c>
      <c r="B1162" s="7" t="s">
        <v>890</v>
      </c>
      <c r="C1162" s="119">
        <v>20</v>
      </c>
      <c r="D1162" s="119">
        <v>26</v>
      </c>
      <c r="E1162" s="120">
        <v>2</v>
      </c>
    </row>
    <row r="1163" spans="1:5" x14ac:dyDescent="0.3">
      <c r="A1163" s="46" t="s">
        <v>712</v>
      </c>
      <c r="B1163" s="7" t="s">
        <v>890</v>
      </c>
      <c r="C1163" s="119">
        <v>23</v>
      </c>
      <c r="D1163" s="119">
        <v>32</v>
      </c>
      <c r="E1163" s="120">
        <v>28</v>
      </c>
    </row>
    <row r="1164" spans="1:5" x14ac:dyDescent="0.3">
      <c r="A1164" s="46" t="s">
        <v>369</v>
      </c>
      <c r="B1164" s="7" t="s">
        <v>890</v>
      </c>
      <c r="C1164" s="119">
        <v>23</v>
      </c>
      <c r="D1164" s="119">
        <v>36</v>
      </c>
      <c r="E1164" s="120">
        <v>47</v>
      </c>
    </row>
    <row r="1165" spans="1:5" x14ac:dyDescent="0.3">
      <c r="A1165" s="46" t="s">
        <v>1023</v>
      </c>
      <c r="B1165" s="7" t="s">
        <v>890</v>
      </c>
      <c r="C1165" s="119">
        <v>24</v>
      </c>
      <c r="D1165" s="119">
        <v>179</v>
      </c>
      <c r="E1165" s="120">
        <v>68</v>
      </c>
    </row>
    <row r="1166" spans="1:5" x14ac:dyDescent="0.3">
      <c r="A1166" s="46" t="s">
        <v>941</v>
      </c>
      <c r="B1166" s="7" t="s">
        <v>890</v>
      </c>
      <c r="C1166" s="119">
        <v>24</v>
      </c>
      <c r="D1166" s="119">
        <v>51</v>
      </c>
      <c r="E1166" s="120">
        <v>110</v>
      </c>
    </row>
    <row r="1167" spans="1:5" x14ac:dyDescent="0.3">
      <c r="A1167" s="46" t="s">
        <v>766</v>
      </c>
      <c r="B1167" s="7" t="s">
        <v>890</v>
      </c>
      <c r="C1167" s="119">
        <v>25</v>
      </c>
      <c r="D1167" s="119">
        <v>12</v>
      </c>
      <c r="E1167" s="120">
        <v>98</v>
      </c>
    </row>
    <row r="1168" spans="1:5" x14ac:dyDescent="0.3">
      <c r="A1168" s="46" t="s">
        <v>753</v>
      </c>
      <c r="B1168" s="7" t="s">
        <v>890</v>
      </c>
      <c r="C1168" s="119">
        <v>25</v>
      </c>
      <c r="D1168" s="119">
        <v>23</v>
      </c>
      <c r="E1168" s="120">
        <v>68</v>
      </c>
    </row>
    <row r="1169" spans="1:5" x14ac:dyDescent="0.3">
      <c r="A1169" s="46" t="s">
        <v>578</v>
      </c>
      <c r="B1169" s="7" t="s">
        <v>890</v>
      </c>
      <c r="C1169" s="119">
        <v>26</v>
      </c>
      <c r="D1169" s="119">
        <v>5</v>
      </c>
      <c r="E1169" s="120">
        <v>1</v>
      </c>
    </row>
    <row r="1170" spans="1:5" x14ac:dyDescent="0.3">
      <c r="A1170" s="46" t="s">
        <v>1024</v>
      </c>
      <c r="B1170" s="7" t="s">
        <v>890</v>
      </c>
      <c r="C1170" s="119">
        <v>27</v>
      </c>
      <c r="D1170" s="119">
        <v>38</v>
      </c>
      <c r="E1170" s="120">
        <v>57</v>
      </c>
    </row>
    <row r="1171" spans="1:5" x14ac:dyDescent="0.3">
      <c r="A1171" s="46" t="s">
        <v>1025</v>
      </c>
      <c r="B1171" s="7" t="s">
        <v>890</v>
      </c>
      <c r="C1171" s="119">
        <v>28</v>
      </c>
      <c r="D1171" s="119">
        <v>2</v>
      </c>
      <c r="E1171" s="120" t="s">
        <v>741</v>
      </c>
    </row>
    <row r="1172" spans="1:5" x14ac:dyDescent="0.3">
      <c r="A1172" s="46" t="s">
        <v>464</v>
      </c>
      <c r="B1172" s="7" t="s">
        <v>890</v>
      </c>
      <c r="C1172" s="119">
        <v>28</v>
      </c>
      <c r="D1172" s="119">
        <v>4</v>
      </c>
      <c r="E1172" s="120">
        <v>79</v>
      </c>
    </row>
    <row r="1173" spans="1:5" x14ac:dyDescent="0.3">
      <c r="A1173" s="46" t="s">
        <v>1026</v>
      </c>
      <c r="B1173" s="7" t="s">
        <v>890</v>
      </c>
      <c r="C1173" s="119">
        <v>28</v>
      </c>
      <c r="D1173" s="119">
        <v>5</v>
      </c>
      <c r="E1173" s="120">
        <v>15</v>
      </c>
    </row>
    <row r="1174" spans="1:5" x14ac:dyDescent="0.3">
      <c r="A1174" s="46" t="s">
        <v>159</v>
      </c>
      <c r="B1174" s="7" t="s">
        <v>890</v>
      </c>
      <c r="C1174" s="119">
        <v>28</v>
      </c>
      <c r="D1174" s="119">
        <v>11</v>
      </c>
      <c r="E1174" s="120">
        <v>45</v>
      </c>
    </row>
    <row r="1175" spans="1:5" x14ac:dyDescent="0.3">
      <c r="A1175" s="46" t="s">
        <v>1027</v>
      </c>
      <c r="B1175" s="7" t="s">
        <v>890</v>
      </c>
      <c r="C1175" s="119">
        <v>28</v>
      </c>
      <c r="D1175" s="119">
        <v>17</v>
      </c>
      <c r="E1175" s="120">
        <v>18</v>
      </c>
    </row>
    <row r="1176" spans="1:5" x14ac:dyDescent="0.3">
      <c r="A1176" s="46" t="s">
        <v>245</v>
      </c>
      <c r="B1176" s="7" t="s">
        <v>890</v>
      </c>
      <c r="C1176" s="119">
        <v>30</v>
      </c>
      <c r="D1176" s="119">
        <v>14</v>
      </c>
      <c r="E1176" s="120">
        <v>10</v>
      </c>
    </row>
    <row r="1177" spans="1:5" x14ac:dyDescent="0.3">
      <c r="A1177" s="46" t="s">
        <v>1028</v>
      </c>
      <c r="B1177" s="7" t="s">
        <v>890</v>
      </c>
      <c r="C1177" s="119">
        <v>46</v>
      </c>
      <c r="D1177" s="119">
        <v>13</v>
      </c>
      <c r="E1177" s="120">
        <v>76</v>
      </c>
    </row>
    <row r="1178" spans="1:5" x14ac:dyDescent="0.3">
      <c r="A1178" s="46" t="s">
        <v>1029</v>
      </c>
      <c r="B1178" s="7" t="s">
        <v>890</v>
      </c>
      <c r="C1178" s="119">
        <v>46</v>
      </c>
      <c r="D1178" s="119">
        <v>15</v>
      </c>
      <c r="E1178" s="120">
        <v>38</v>
      </c>
    </row>
    <row r="1179" spans="1:5" x14ac:dyDescent="0.3">
      <c r="A1179" s="46" t="s">
        <v>1030</v>
      </c>
      <c r="B1179" s="7" t="s">
        <v>1031</v>
      </c>
      <c r="C1179" s="119">
        <v>8</v>
      </c>
      <c r="D1179" s="119">
        <v>36</v>
      </c>
      <c r="E1179" s="120">
        <v>68</v>
      </c>
    </row>
    <row r="1180" spans="1:5" x14ac:dyDescent="0.3">
      <c r="A1180" s="46" t="s">
        <v>1032</v>
      </c>
      <c r="B1180" s="7" t="s">
        <v>1031</v>
      </c>
      <c r="C1180" s="119">
        <v>9</v>
      </c>
      <c r="D1180" s="119">
        <v>114</v>
      </c>
      <c r="E1180" s="120">
        <v>25</v>
      </c>
    </row>
    <row r="1181" spans="1:5" x14ac:dyDescent="0.3">
      <c r="A1181" s="46" t="s">
        <v>302</v>
      </c>
      <c r="B1181" s="7" t="s">
        <v>1033</v>
      </c>
      <c r="C1181" s="119">
        <v>6</v>
      </c>
      <c r="D1181" s="119">
        <v>7</v>
      </c>
      <c r="E1181" s="120">
        <v>13</v>
      </c>
    </row>
    <row r="1182" spans="1:5" x14ac:dyDescent="0.3">
      <c r="A1182" s="46" t="s">
        <v>393</v>
      </c>
      <c r="B1182" s="7" t="s">
        <v>1033</v>
      </c>
      <c r="C1182" s="119">
        <v>8</v>
      </c>
      <c r="D1182" s="119">
        <v>18</v>
      </c>
      <c r="E1182" s="120">
        <v>78</v>
      </c>
    </row>
    <row r="1183" spans="1:5" x14ac:dyDescent="0.3">
      <c r="A1183" s="46" t="s">
        <v>955</v>
      </c>
      <c r="B1183" s="7" t="s">
        <v>1033</v>
      </c>
      <c r="C1183" s="119">
        <v>9</v>
      </c>
      <c r="D1183" s="119">
        <v>1</v>
      </c>
      <c r="E1183" s="120">
        <v>2</v>
      </c>
    </row>
    <row r="1184" spans="1:5" x14ac:dyDescent="0.3">
      <c r="A1184" s="46" t="s">
        <v>1034</v>
      </c>
      <c r="B1184" s="7" t="s">
        <v>1033</v>
      </c>
      <c r="C1184" s="119">
        <v>9</v>
      </c>
      <c r="D1184" s="119">
        <v>2</v>
      </c>
      <c r="E1184" s="120">
        <v>99</v>
      </c>
    </row>
    <row r="1185" spans="1:5" x14ac:dyDescent="0.3">
      <c r="A1185" s="46" t="s">
        <v>243</v>
      </c>
      <c r="B1185" s="7" t="s">
        <v>1033</v>
      </c>
      <c r="C1185" s="119">
        <v>9</v>
      </c>
      <c r="D1185" s="119">
        <v>42</v>
      </c>
      <c r="E1185" s="120">
        <v>2</v>
      </c>
    </row>
    <row r="1186" spans="1:5" x14ac:dyDescent="0.3">
      <c r="A1186" s="46" t="s">
        <v>578</v>
      </c>
      <c r="B1186" s="7" t="s">
        <v>1033</v>
      </c>
      <c r="C1186" s="119">
        <v>13</v>
      </c>
      <c r="D1186" s="119">
        <v>15</v>
      </c>
      <c r="E1186" s="120">
        <v>37</v>
      </c>
    </row>
    <row r="1187" spans="1:5" x14ac:dyDescent="0.3">
      <c r="A1187" s="46" t="s">
        <v>516</v>
      </c>
      <c r="B1187" s="7" t="s">
        <v>1035</v>
      </c>
      <c r="C1187" s="119">
        <v>5</v>
      </c>
      <c r="D1187" s="119">
        <v>10</v>
      </c>
      <c r="E1187" s="120">
        <v>4</v>
      </c>
    </row>
    <row r="1188" spans="1:5" x14ac:dyDescent="0.3">
      <c r="A1188" s="46" t="s">
        <v>516</v>
      </c>
      <c r="B1188" s="7" t="s">
        <v>1035</v>
      </c>
      <c r="C1188" s="119">
        <v>5</v>
      </c>
      <c r="D1188" s="119">
        <v>10</v>
      </c>
      <c r="E1188" s="120">
        <v>59</v>
      </c>
    </row>
    <row r="1189" spans="1:5" x14ac:dyDescent="0.3">
      <c r="A1189" s="46" t="s">
        <v>1036</v>
      </c>
      <c r="B1189" s="7" t="s">
        <v>1035</v>
      </c>
      <c r="C1189" s="119">
        <v>7</v>
      </c>
      <c r="D1189" s="119">
        <v>8</v>
      </c>
      <c r="E1189" s="120">
        <v>3</v>
      </c>
    </row>
    <row r="1190" spans="1:5" x14ac:dyDescent="0.3">
      <c r="A1190" s="46" t="s">
        <v>290</v>
      </c>
      <c r="B1190" s="7" t="s">
        <v>1035</v>
      </c>
      <c r="C1190" s="119">
        <v>9</v>
      </c>
      <c r="D1190" s="119">
        <v>24</v>
      </c>
      <c r="E1190" s="120">
        <v>36</v>
      </c>
    </row>
    <row r="1191" spans="1:5" x14ac:dyDescent="0.3">
      <c r="A1191" s="46" t="s">
        <v>279</v>
      </c>
      <c r="B1191" s="7" t="s">
        <v>1035</v>
      </c>
      <c r="C1191" s="119">
        <v>9</v>
      </c>
      <c r="D1191" s="119">
        <v>70</v>
      </c>
      <c r="E1191" s="120">
        <v>60</v>
      </c>
    </row>
    <row r="1192" spans="1:5" x14ac:dyDescent="0.3">
      <c r="A1192" s="46" t="s">
        <v>1037</v>
      </c>
      <c r="B1192" s="7" t="s">
        <v>1035</v>
      </c>
      <c r="C1192" s="119">
        <v>11</v>
      </c>
      <c r="D1192" s="119">
        <v>2</v>
      </c>
      <c r="E1192" s="120">
        <v>2</v>
      </c>
    </row>
    <row r="1193" spans="1:5" x14ac:dyDescent="0.3">
      <c r="A1193" s="46" t="s">
        <v>1038</v>
      </c>
      <c r="B1193" s="7" t="s">
        <v>1035</v>
      </c>
      <c r="C1193" s="119">
        <v>13</v>
      </c>
      <c r="D1193" s="119">
        <v>24</v>
      </c>
      <c r="E1193" s="120">
        <v>85</v>
      </c>
    </row>
    <row r="1194" spans="1:5" x14ac:dyDescent="0.3">
      <c r="A1194" s="46" t="s">
        <v>335</v>
      </c>
      <c r="B1194" s="7" t="s">
        <v>1039</v>
      </c>
      <c r="C1194" s="119">
        <v>3</v>
      </c>
      <c r="D1194" s="119">
        <v>60</v>
      </c>
      <c r="E1194" s="120">
        <v>26</v>
      </c>
    </row>
    <row r="1195" spans="1:5" x14ac:dyDescent="0.3">
      <c r="A1195" s="46" t="s">
        <v>792</v>
      </c>
      <c r="B1195" s="7" t="s">
        <v>1039</v>
      </c>
      <c r="C1195" s="119">
        <v>3</v>
      </c>
      <c r="D1195" s="119">
        <v>63</v>
      </c>
      <c r="E1195" s="120">
        <v>4</v>
      </c>
    </row>
    <row r="1196" spans="1:5" x14ac:dyDescent="0.3">
      <c r="A1196" s="46" t="s">
        <v>1040</v>
      </c>
      <c r="B1196" s="7" t="s">
        <v>1039</v>
      </c>
      <c r="C1196" s="119">
        <v>4</v>
      </c>
      <c r="D1196" s="119">
        <v>21</v>
      </c>
      <c r="E1196" s="120">
        <v>90</v>
      </c>
    </row>
    <row r="1197" spans="1:5" x14ac:dyDescent="0.3">
      <c r="A1197" s="46" t="s">
        <v>599</v>
      </c>
      <c r="B1197" s="7" t="s">
        <v>1039</v>
      </c>
      <c r="C1197" s="119">
        <v>4</v>
      </c>
      <c r="D1197" s="119">
        <v>87</v>
      </c>
      <c r="E1197" s="120">
        <v>1</v>
      </c>
    </row>
    <row r="1198" spans="1:5" x14ac:dyDescent="0.3">
      <c r="A1198" s="46" t="s">
        <v>1041</v>
      </c>
      <c r="B1198" s="7" t="s">
        <v>1039</v>
      </c>
      <c r="C1198" s="119">
        <v>4</v>
      </c>
      <c r="D1198" s="119">
        <v>60</v>
      </c>
      <c r="E1198" s="120">
        <v>2</v>
      </c>
    </row>
    <row r="1199" spans="1:5" x14ac:dyDescent="0.3">
      <c r="A1199" s="46" t="s">
        <v>955</v>
      </c>
      <c r="B1199" s="7" t="s">
        <v>1039</v>
      </c>
      <c r="C1199" s="119">
        <v>4</v>
      </c>
      <c r="D1199" s="119">
        <v>2</v>
      </c>
      <c r="E1199" s="120">
        <v>5</v>
      </c>
    </row>
    <row r="1200" spans="1:5" x14ac:dyDescent="0.3">
      <c r="A1200" s="46" t="s">
        <v>385</v>
      </c>
      <c r="B1200" s="7" t="s">
        <v>1039</v>
      </c>
      <c r="C1200" s="119">
        <v>4</v>
      </c>
      <c r="D1200" s="119">
        <v>50</v>
      </c>
      <c r="E1200" s="120">
        <v>63</v>
      </c>
    </row>
    <row r="1201" spans="1:5" x14ac:dyDescent="0.3">
      <c r="A1201" s="46" t="s">
        <v>399</v>
      </c>
      <c r="B1201" s="7" t="s">
        <v>1039</v>
      </c>
      <c r="C1201" s="119">
        <v>5</v>
      </c>
      <c r="D1201" s="119">
        <v>171</v>
      </c>
      <c r="E1201" s="120">
        <v>68</v>
      </c>
    </row>
    <row r="1202" spans="1:5" x14ac:dyDescent="0.3">
      <c r="A1202" s="46" t="s">
        <v>374</v>
      </c>
      <c r="B1202" s="7" t="s">
        <v>1039</v>
      </c>
      <c r="C1202" s="119">
        <v>5</v>
      </c>
      <c r="D1202" s="119">
        <v>16</v>
      </c>
      <c r="E1202" s="120">
        <v>10</v>
      </c>
    </row>
    <row r="1203" spans="1:5" x14ac:dyDescent="0.3">
      <c r="A1203" s="46" t="s">
        <v>409</v>
      </c>
      <c r="B1203" s="7" t="s">
        <v>1039</v>
      </c>
      <c r="C1203" s="119">
        <v>5</v>
      </c>
      <c r="D1203" s="119">
        <v>66</v>
      </c>
      <c r="E1203" s="120">
        <v>10</v>
      </c>
    </row>
    <row r="1204" spans="1:5" x14ac:dyDescent="0.3">
      <c r="A1204" s="46" t="s">
        <v>1042</v>
      </c>
      <c r="B1204" s="7" t="s">
        <v>1039</v>
      </c>
      <c r="C1204" s="119">
        <v>5</v>
      </c>
      <c r="D1204" s="119">
        <v>46</v>
      </c>
      <c r="E1204" s="120">
        <v>6</v>
      </c>
    </row>
    <row r="1205" spans="1:5" x14ac:dyDescent="0.3">
      <c r="A1205" s="46" t="s">
        <v>1043</v>
      </c>
      <c r="B1205" s="7" t="s">
        <v>1039</v>
      </c>
      <c r="C1205" s="119">
        <v>5</v>
      </c>
      <c r="D1205" s="119">
        <v>17</v>
      </c>
      <c r="E1205" s="120">
        <v>58</v>
      </c>
    </row>
    <row r="1206" spans="1:5" x14ac:dyDescent="0.3">
      <c r="A1206" s="46" t="s">
        <v>473</v>
      </c>
      <c r="B1206" s="7" t="s">
        <v>1039</v>
      </c>
      <c r="C1206" s="119">
        <v>5</v>
      </c>
      <c r="D1206" s="119">
        <v>62</v>
      </c>
      <c r="E1206" s="120">
        <v>74</v>
      </c>
    </row>
    <row r="1207" spans="1:5" x14ac:dyDescent="0.3">
      <c r="A1207" s="46" t="s">
        <v>9</v>
      </c>
      <c r="B1207" s="7" t="s">
        <v>1039</v>
      </c>
      <c r="C1207" s="119">
        <v>5</v>
      </c>
      <c r="D1207" s="119">
        <v>13</v>
      </c>
      <c r="E1207" s="120">
        <v>8</v>
      </c>
    </row>
    <row r="1208" spans="1:5" x14ac:dyDescent="0.3">
      <c r="A1208" s="46" t="s">
        <v>589</v>
      </c>
      <c r="B1208" s="7" t="s">
        <v>1039</v>
      </c>
      <c r="C1208" s="119">
        <v>5</v>
      </c>
      <c r="D1208" s="119">
        <v>36</v>
      </c>
      <c r="E1208" s="120">
        <v>10</v>
      </c>
    </row>
    <row r="1209" spans="1:5" x14ac:dyDescent="0.3">
      <c r="A1209" s="46" t="s">
        <v>1036</v>
      </c>
      <c r="B1209" s="7" t="s">
        <v>1039</v>
      </c>
      <c r="C1209" s="119">
        <v>5</v>
      </c>
      <c r="D1209" s="119">
        <v>2</v>
      </c>
      <c r="E1209" s="120">
        <v>24</v>
      </c>
    </row>
    <row r="1210" spans="1:5" x14ac:dyDescent="0.3">
      <c r="A1210" s="46" t="s">
        <v>350</v>
      </c>
      <c r="B1210" s="7" t="s">
        <v>1039</v>
      </c>
      <c r="C1210" s="119">
        <v>5</v>
      </c>
      <c r="D1210" s="119">
        <v>118</v>
      </c>
      <c r="E1210" s="120">
        <v>31</v>
      </c>
    </row>
    <row r="1211" spans="1:5" x14ac:dyDescent="0.3">
      <c r="A1211" s="46" t="s">
        <v>1044</v>
      </c>
      <c r="B1211" s="7" t="s">
        <v>1039</v>
      </c>
      <c r="C1211" s="119">
        <v>5</v>
      </c>
      <c r="D1211" s="119">
        <v>92</v>
      </c>
      <c r="E1211" s="120">
        <v>76</v>
      </c>
    </row>
    <row r="1212" spans="1:5" x14ac:dyDescent="0.3">
      <c r="A1212" s="46" t="s">
        <v>100</v>
      </c>
      <c r="B1212" s="7" t="s">
        <v>1039</v>
      </c>
      <c r="C1212" s="119">
        <v>5</v>
      </c>
      <c r="D1212" s="119">
        <v>63</v>
      </c>
      <c r="E1212" s="120">
        <v>4</v>
      </c>
    </row>
    <row r="1213" spans="1:5" x14ac:dyDescent="0.3">
      <c r="A1213" s="46" t="s">
        <v>877</v>
      </c>
      <c r="B1213" s="7" t="s">
        <v>1039</v>
      </c>
      <c r="C1213" s="119">
        <v>5</v>
      </c>
      <c r="D1213" s="119">
        <v>40</v>
      </c>
      <c r="E1213" s="120">
        <v>53</v>
      </c>
    </row>
    <row r="1214" spans="1:5" x14ac:dyDescent="0.3">
      <c r="A1214" s="46" t="s">
        <v>785</v>
      </c>
      <c r="B1214" s="7" t="s">
        <v>1039</v>
      </c>
      <c r="C1214" s="119">
        <v>5</v>
      </c>
      <c r="D1214" s="119">
        <v>30</v>
      </c>
      <c r="E1214" s="120">
        <v>43</v>
      </c>
    </row>
    <row r="1215" spans="1:5" x14ac:dyDescent="0.3">
      <c r="A1215" s="46" t="s">
        <v>399</v>
      </c>
      <c r="B1215" s="7" t="s">
        <v>1039</v>
      </c>
      <c r="C1215" s="119">
        <v>6</v>
      </c>
      <c r="D1215" s="119">
        <v>9</v>
      </c>
      <c r="E1215" s="120">
        <v>6</v>
      </c>
    </row>
    <row r="1216" spans="1:5" x14ac:dyDescent="0.3">
      <c r="A1216" s="46" t="s">
        <v>1045</v>
      </c>
      <c r="B1216" s="7" t="s">
        <v>1039</v>
      </c>
      <c r="C1216" s="119">
        <v>6</v>
      </c>
      <c r="D1216" s="119">
        <v>8</v>
      </c>
      <c r="E1216" s="120">
        <v>55</v>
      </c>
    </row>
    <row r="1217" spans="1:5" x14ac:dyDescent="0.3">
      <c r="A1217" s="46" t="s">
        <v>765</v>
      </c>
      <c r="B1217" s="7" t="s">
        <v>1039</v>
      </c>
      <c r="C1217" s="119">
        <v>6</v>
      </c>
      <c r="D1217" s="119">
        <v>6</v>
      </c>
      <c r="E1217" s="120">
        <v>2</v>
      </c>
    </row>
    <row r="1218" spans="1:5" x14ac:dyDescent="0.3">
      <c r="A1218" s="46" t="s">
        <v>652</v>
      </c>
      <c r="B1218" s="7" t="s">
        <v>1039</v>
      </c>
      <c r="C1218" s="119">
        <v>6</v>
      </c>
      <c r="D1218" s="119">
        <v>106</v>
      </c>
      <c r="E1218" s="120">
        <v>10</v>
      </c>
    </row>
    <row r="1219" spans="1:5" x14ac:dyDescent="0.3">
      <c r="A1219" s="46" t="s">
        <v>259</v>
      </c>
      <c r="B1219" s="7" t="s">
        <v>1039</v>
      </c>
      <c r="C1219" s="119">
        <v>6</v>
      </c>
      <c r="D1219" s="119">
        <v>62</v>
      </c>
      <c r="E1219" s="120">
        <v>40</v>
      </c>
    </row>
    <row r="1220" spans="1:5" x14ac:dyDescent="0.3">
      <c r="A1220" s="46" t="s">
        <v>1046</v>
      </c>
      <c r="B1220" s="7" t="s">
        <v>1039</v>
      </c>
      <c r="C1220" s="119">
        <v>6</v>
      </c>
      <c r="D1220" s="119">
        <v>50</v>
      </c>
      <c r="E1220" s="120">
        <v>4</v>
      </c>
    </row>
    <row r="1221" spans="1:5" x14ac:dyDescent="0.3">
      <c r="A1221" s="46" t="s">
        <v>409</v>
      </c>
      <c r="B1221" s="7" t="s">
        <v>1039</v>
      </c>
      <c r="C1221" s="119">
        <v>6</v>
      </c>
      <c r="D1221" s="119">
        <v>44</v>
      </c>
      <c r="E1221" s="120">
        <v>15</v>
      </c>
    </row>
    <row r="1222" spans="1:5" x14ac:dyDescent="0.3">
      <c r="A1222" s="46" t="s">
        <v>397</v>
      </c>
      <c r="B1222" s="7" t="s">
        <v>1039</v>
      </c>
      <c r="C1222" s="119">
        <v>6</v>
      </c>
      <c r="D1222" s="119">
        <v>30</v>
      </c>
      <c r="E1222" s="120">
        <v>34</v>
      </c>
    </row>
    <row r="1223" spans="1:5" x14ac:dyDescent="0.3">
      <c r="A1223" s="46" t="s">
        <v>572</v>
      </c>
      <c r="B1223" s="7" t="s">
        <v>1039</v>
      </c>
      <c r="C1223" s="119">
        <v>6</v>
      </c>
      <c r="D1223" s="119">
        <v>13</v>
      </c>
      <c r="E1223" s="120">
        <v>8</v>
      </c>
    </row>
    <row r="1224" spans="1:5" x14ac:dyDescent="0.3">
      <c r="A1224" s="47" t="s">
        <v>313</v>
      </c>
      <c r="B1224" s="7" t="s">
        <v>1039</v>
      </c>
      <c r="C1224" s="119">
        <v>6</v>
      </c>
      <c r="D1224" s="119">
        <v>1</v>
      </c>
      <c r="E1224" s="120">
        <v>28</v>
      </c>
    </row>
    <row r="1225" spans="1:5" x14ac:dyDescent="0.3">
      <c r="A1225" s="46" t="s">
        <v>828</v>
      </c>
      <c r="B1225" s="7" t="s">
        <v>1039</v>
      </c>
      <c r="C1225" s="119">
        <v>6</v>
      </c>
      <c r="D1225" s="119">
        <v>22</v>
      </c>
      <c r="E1225" s="120">
        <v>93</v>
      </c>
    </row>
    <row r="1226" spans="1:5" x14ac:dyDescent="0.3">
      <c r="A1226" s="46" t="s">
        <v>270</v>
      </c>
      <c r="B1226" s="7" t="s">
        <v>1039</v>
      </c>
      <c r="C1226" s="119">
        <v>6</v>
      </c>
      <c r="D1226" s="119">
        <v>1</v>
      </c>
      <c r="E1226" s="120">
        <v>1</v>
      </c>
    </row>
    <row r="1227" spans="1:5" x14ac:dyDescent="0.3">
      <c r="A1227" s="46" t="s">
        <v>1047</v>
      </c>
      <c r="B1227" s="7" t="s">
        <v>1039</v>
      </c>
      <c r="C1227" s="119">
        <v>6</v>
      </c>
      <c r="D1227" s="119">
        <v>6</v>
      </c>
      <c r="E1227" s="120">
        <v>5</v>
      </c>
    </row>
    <row r="1228" spans="1:5" x14ac:dyDescent="0.3">
      <c r="A1228" s="46" t="s">
        <v>291</v>
      </c>
      <c r="B1228" s="7" t="s">
        <v>1039</v>
      </c>
      <c r="C1228" s="119">
        <v>6</v>
      </c>
      <c r="D1228" s="119">
        <v>13</v>
      </c>
      <c r="E1228" s="120">
        <v>27</v>
      </c>
    </row>
    <row r="1229" spans="1:5" x14ac:dyDescent="0.3">
      <c r="A1229" s="46" t="s">
        <v>335</v>
      </c>
      <c r="B1229" s="7" t="s">
        <v>1039</v>
      </c>
      <c r="C1229" s="119">
        <v>6</v>
      </c>
      <c r="D1229" s="119">
        <v>14</v>
      </c>
      <c r="E1229" s="120">
        <v>75</v>
      </c>
    </row>
    <row r="1230" spans="1:5" x14ac:dyDescent="0.3">
      <c r="A1230" s="46" t="s">
        <v>1048</v>
      </c>
      <c r="B1230" s="7" t="s">
        <v>1039</v>
      </c>
      <c r="C1230" s="119">
        <v>6</v>
      </c>
      <c r="D1230" s="119">
        <v>2</v>
      </c>
      <c r="E1230" s="120">
        <v>62</v>
      </c>
    </row>
    <row r="1231" spans="1:5" x14ac:dyDescent="0.3">
      <c r="A1231" s="46" t="s">
        <v>869</v>
      </c>
      <c r="B1231" s="7" t="s">
        <v>1039</v>
      </c>
      <c r="C1231" s="119">
        <v>7</v>
      </c>
      <c r="D1231" s="119">
        <v>72</v>
      </c>
      <c r="E1231" s="120">
        <v>12</v>
      </c>
    </row>
    <row r="1232" spans="1:5" x14ac:dyDescent="0.3">
      <c r="A1232" s="46" t="s">
        <v>273</v>
      </c>
      <c r="B1232" s="7" t="s">
        <v>1039</v>
      </c>
      <c r="C1232" s="119">
        <v>7</v>
      </c>
      <c r="D1232" s="119">
        <v>19</v>
      </c>
      <c r="E1232" s="120">
        <v>4</v>
      </c>
    </row>
    <row r="1233" spans="1:5" x14ac:dyDescent="0.3">
      <c r="A1233" s="46" t="s">
        <v>263</v>
      </c>
      <c r="B1233" s="7" t="s">
        <v>1039</v>
      </c>
      <c r="C1233" s="119">
        <v>7</v>
      </c>
      <c r="D1233" s="119">
        <v>86</v>
      </c>
      <c r="E1233" s="120">
        <v>36</v>
      </c>
    </row>
    <row r="1234" spans="1:5" x14ac:dyDescent="0.3">
      <c r="A1234" s="46" t="s">
        <v>756</v>
      </c>
      <c r="B1234" s="7" t="s">
        <v>1039</v>
      </c>
      <c r="C1234" s="119">
        <v>7</v>
      </c>
      <c r="D1234" s="119">
        <v>3</v>
      </c>
      <c r="E1234" s="120">
        <v>35</v>
      </c>
    </row>
    <row r="1235" spans="1:5" x14ac:dyDescent="0.3">
      <c r="A1235" s="46" t="s">
        <v>1049</v>
      </c>
      <c r="B1235" s="7" t="s">
        <v>1039</v>
      </c>
      <c r="C1235" s="119">
        <v>7</v>
      </c>
      <c r="D1235" s="119">
        <v>124</v>
      </c>
      <c r="E1235" s="120">
        <v>56</v>
      </c>
    </row>
    <row r="1236" spans="1:5" x14ac:dyDescent="0.3">
      <c r="A1236" s="46" t="s">
        <v>1050</v>
      </c>
      <c r="B1236" s="7" t="s">
        <v>1039</v>
      </c>
      <c r="C1236" s="119">
        <v>7</v>
      </c>
      <c r="D1236" s="119">
        <v>65</v>
      </c>
      <c r="E1236" s="120">
        <v>48</v>
      </c>
    </row>
    <row r="1237" spans="1:5" x14ac:dyDescent="0.3">
      <c r="A1237" s="46" t="s">
        <v>1051</v>
      </c>
      <c r="B1237" s="7" t="s">
        <v>1039</v>
      </c>
      <c r="C1237" s="119">
        <v>7</v>
      </c>
      <c r="D1237" s="119">
        <v>31</v>
      </c>
      <c r="E1237" s="120">
        <v>24</v>
      </c>
    </row>
    <row r="1238" spans="1:5" x14ac:dyDescent="0.3">
      <c r="A1238" s="46" t="s">
        <v>429</v>
      </c>
      <c r="B1238" s="7" t="s">
        <v>1039</v>
      </c>
      <c r="C1238" s="119">
        <v>7</v>
      </c>
      <c r="D1238" s="119">
        <v>34</v>
      </c>
      <c r="E1238" s="120">
        <v>18</v>
      </c>
    </row>
    <row r="1239" spans="1:5" x14ac:dyDescent="0.3">
      <c r="A1239" s="46" t="s">
        <v>1052</v>
      </c>
      <c r="B1239" s="7" t="s">
        <v>1039</v>
      </c>
      <c r="C1239" s="119">
        <v>7</v>
      </c>
      <c r="D1239" s="119">
        <v>87</v>
      </c>
      <c r="E1239" s="120">
        <v>1</v>
      </c>
    </row>
    <row r="1240" spans="1:5" x14ac:dyDescent="0.3">
      <c r="A1240" s="46" t="s">
        <v>495</v>
      </c>
      <c r="B1240" s="7" t="s">
        <v>1039</v>
      </c>
      <c r="C1240" s="119">
        <v>7</v>
      </c>
      <c r="D1240" s="119">
        <v>179</v>
      </c>
      <c r="E1240" s="120">
        <v>15</v>
      </c>
    </row>
    <row r="1241" spans="1:5" x14ac:dyDescent="0.3">
      <c r="A1241" s="46" t="s">
        <v>1053</v>
      </c>
      <c r="B1241" s="7" t="s">
        <v>1039</v>
      </c>
      <c r="C1241" s="119">
        <v>7</v>
      </c>
      <c r="D1241" s="119">
        <v>13</v>
      </c>
      <c r="E1241" s="120">
        <v>5</v>
      </c>
    </row>
    <row r="1242" spans="1:5" x14ac:dyDescent="0.3">
      <c r="A1242" s="46" t="s">
        <v>479</v>
      </c>
      <c r="B1242" s="7" t="s">
        <v>1039</v>
      </c>
      <c r="C1242" s="119">
        <v>7</v>
      </c>
      <c r="D1242" s="119">
        <v>7</v>
      </c>
      <c r="E1242" s="120">
        <v>42</v>
      </c>
    </row>
    <row r="1243" spans="1:5" x14ac:dyDescent="0.3">
      <c r="A1243" s="46" t="s">
        <v>59</v>
      </c>
      <c r="B1243" s="7" t="s">
        <v>1039</v>
      </c>
      <c r="C1243" s="119">
        <v>7</v>
      </c>
      <c r="D1243" s="119">
        <v>2</v>
      </c>
      <c r="E1243" s="120">
        <v>93</v>
      </c>
    </row>
    <row r="1244" spans="1:5" x14ac:dyDescent="0.3">
      <c r="A1244" s="46" t="s">
        <v>263</v>
      </c>
      <c r="B1244" s="7" t="s">
        <v>1039</v>
      </c>
      <c r="C1244" s="119">
        <v>7</v>
      </c>
      <c r="D1244" s="119">
        <v>13</v>
      </c>
      <c r="E1244" s="120">
        <v>14</v>
      </c>
    </row>
    <row r="1245" spans="1:5" x14ac:dyDescent="0.3">
      <c r="A1245" s="46" t="s">
        <v>369</v>
      </c>
      <c r="B1245" s="7" t="s">
        <v>1039</v>
      </c>
      <c r="C1245" s="119">
        <v>7</v>
      </c>
      <c r="D1245" s="119">
        <v>2</v>
      </c>
      <c r="E1245" s="120">
        <v>34</v>
      </c>
    </row>
    <row r="1246" spans="1:5" x14ac:dyDescent="0.3">
      <c r="A1246" s="46" t="s">
        <v>259</v>
      </c>
      <c r="B1246" s="7" t="s">
        <v>1039</v>
      </c>
      <c r="C1246" s="119">
        <v>7</v>
      </c>
      <c r="D1246" s="119">
        <v>60</v>
      </c>
      <c r="E1246" s="120">
        <v>2</v>
      </c>
    </row>
    <row r="1247" spans="1:5" x14ac:dyDescent="0.3">
      <c r="A1247" s="46" t="s">
        <v>674</v>
      </c>
      <c r="B1247" s="7" t="s">
        <v>1039</v>
      </c>
      <c r="C1247" s="119">
        <v>7</v>
      </c>
      <c r="D1247" s="119">
        <v>17</v>
      </c>
      <c r="E1247" s="120">
        <v>1</v>
      </c>
    </row>
    <row r="1248" spans="1:5" x14ac:dyDescent="0.3">
      <c r="A1248" s="46" t="s">
        <v>1054</v>
      </c>
      <c r="B1248" s="7" t="s">
        <v>1039</v>
      </c>
      <c r="C1248" s="119">
        <v>7</v>
      </c>
      <c r="D1248" s="119">
        <v>28</v>
      </c>
      <c r="E1248" s="120">
        <v>37</v>
      </c>
    </row>
    <row r="1249" spans="1:5" x14ac:dyDescent="0.3">
      <c r="A1249" s="46" t="s">
        <v>1055</v>
      </c>
      <c r="B1249" s="7" t="s">
        <v>1039</v>
      </c>
      <c r="C1249" s="119">
        <v>7</v>
      </c>
      <c r="D1249" s="119">
        <v>46</v>
      </c>
      <c r="E1249" s="120">
        <v>6</v>
      </c>
    </row>
    <row r="1250" spans="1:5" x14ac:dyDescent="0.3">
      <c r="A1250" s="46" t="s">
        <v>1056</v>
      </c>
      <c r="B1250" s="7" t="s">
        <v>1039</v>
      </c>
      <c r="C1250" s="119">
        <v>7</v>
      </c>
      <c r="D1250" s="119">
        <v>4</v>
      </c>
      <c r="E1250" s="120">
        <v>36</v>
      </c>
    </row>
    <row r="1251" spans="1:5" x14ac:dyDescent="0.3">
      <c r="A1251" s="46" t="s">
        <v>371</v>
      </c>
      <c r="B1251" s="7" t="s">
        <v>1039</v>
      </c>
      <c r="C1251" s="119">
        <v>7</v>
      </c>
      <c r="D1251" s="119">
        <v>69</v>
      </c>
      <c r="E1251" s="120">
        <v>4</v>
      </c>
    </row>
    <row r="1252" spans="1:5" x14ac:dyDescent="0.3">
      <c r="A1252" s="46" t="s">
        <v>765</v>
      </c>
      <c r="B1252" s="7" t="s">
        <v>1039</v>
      </c>
      <c r="C1252" s="119">
        <v>7</v>
      </c>
      <c r="D1252" s="119">
        <v>10</v>
      </c>
      <c r="E1252" s="120">
        <v>57</v>
      </c>
    </row>
    <row r="1253" spans="1:5" x14ac:dyDescent="0.3">
      <c r="A1253" s="46" t="s">
        <v>1057</v>
      </c>
      <c r="B1253" s="7" t="s">
        <v>1039</v>
      </c>
      <c r="C1253" s="119">
        <v>7</v>
      </c>
      <c r="D1253" s="119">
        <v>144</v>
      </c>
      <c r="E1253" s="120">
        <v>7</v>
      </c>
    </row>
    <row r="1254" spans="1:5" x14ac:dyDescent="0.3">
      <c r="A1254" s="46" t="s">
        <v>301</v>
      </c>
      <c r="B1254" s="7" t="s">
        <v>1039</v>
      </c>
      <c r="C1254" s="119">
        <v>7</v>
      </c>
      <c r="D1254" s="119">
        <v>14</v>
      </c>
      <c r="E1254" s="120">
        <v>4</v>
      </c>
    </row>
    <row r="1255" spans="1:5" x14ac:dyDescent="0.3">
      <c r="A1255" s="46" t="s">
        <v>1058</v>
      </c>
      <c r="B1255" s="7" t="s">
        <v>1039</v>
      </c>
      <c r="C1255" s="119">
        <v>7</v>
      </c>
      <c r="D1255" s="119">
        <v>5</v>
      </c>
      <c r="E1255" s="120">
        <v>2</v>
      </c>
    </row>
    <row r="1256" spans="1:5" x14ac:dyDescent="0.3">
      <c r="A1256" s="46" t="s">
        <v>588</v>
      </c>
      <c r="B1256" s="7" t="s">
        <v>1039</v>
      </c>
      <c r="C1256" s="119">
        <v>8</v>
      </c>
      <c r="D1256" s="119">
        <v>47</v>
      </c>
      <c r="E1256" s="120">
        <v>2</v>
      </c>
    </row>
    <row r="1257" spans="1:5" x14ac:dyDescent="0.3">
      <c r="A1257" s="46" t="s">
        <v>329</v>
      </c>
      <c r="B1257" s="7" t="s">
        <v>1039</v>
      </c>
      <c r="C1257" s="119">
        <v>8</v>
      </c>
      <c r="D1257" s="119">
        <v>9</v>
      </c>
      <c r="E1257" s="120">
        <v>60</v>
      </c>
    </row>
    <row r="1258" spans="1:5" x14ac:dyDescent="0.3">
      <c r="A1258" s="46" t="s">
        <v>1021</v>
      </c>
      <c r="B1258" s="7" t="s">
        <v>1039</v>
      </c>
      <c r="C1258" s="119">
        <v>8</v>
      </c>
      <c r="D1258" s="119">
        <v>13</v>
      </c>
      <c r="E1258" s="120">
        <v>3</v>
      </c>
    </row>
    <row r="1259" spans="1:5" x14ac:dyDescent="0.3">
      <c r="A1259" s="46" t="s">
        <v>1001</v>
      </c>
      <c r="B1259" s="7" t="s">
        <v>1039</v>
      </c>
      <c r="C1259" s="119">
        <v>8</v>
      </c>
      <c r="D1259" s="119">
        <v>29</v>
      </c>
      <c r="E1259" s="120">
        <v>85</v>
      </c>
    </row>
    <row r="1260" spans="1:5" x14ac:dyDescent="0.3">
      <c r="A1260" s="46" t="s">
        <v>263</v>
      </c>
      <c r="B1260" s="7" t="s">
        <v>1039</v>
      </c>
      <c r="C1260" s="119">
        <v>8</v>
      </c>
      <c r="D1260" s="119">
        <v>26</v>
      </c>
      <c r="E1260" s="120">
        <v>2</v>
      </c>
    </row>
    <row r="1261" spans="1:5" x14ac:dyDescent="0.3">
      <c r="A1261" s="46" t="s">
        <v>1059</v>
      </c>
      <c r="B1261" s="7" t="s">
        <v>1039</v>
      </c>
      <c r="C1261" s="119">
        <v>8</v>
      </c>
      <c r="D1261" s="119">
        <v>7</v>
      </c>
      <c r="E1261" s="120">
        <v>17</v>
      </c>
    </row>
    <row r="1262" spans="1:5" x14ac:dyDescent="0.3">
      <c r="A1262" s="46" t="s">
        <v>9</v>
      </c>
      <c r="B1262" s="7" t="s">
        <v>1039</v>
      </c>
      <c r="C1262" s="119">
        <v>8</v>
      </c>
      <c r="D1262" s="119">
        <v>30</v>
      </c>
      <c r="E1262" s="120">
        <v>92</v>
      </c>
    </row>
    <row r="1263" spans="1:5" x14ac:dyDescent="0.3">
      <c r="A1263" s="46" t="s">
        <v>255</v>
      </c>
      <c r="B1263" s="7" t="s">
        <v>1039</v>
      </c>
      <c r="C1263" s="119">
        <v>8</v>
      </c>
      <c r="D1263" s="119">
        <v>92</v>
      </c>
      <c r="E1263" s="120">
        <v>105</v>
      </c>
    </row>
    <row r="1264" spans="1:5" x14ac:dyDescent="0.3">
      <c r="A1264" s="46" t="s">
        <v>946</v>
      </c>
      <c r="B1264" s="7" t="s">
        <v>1039</v>
      </c>
      <c r="C1264" s="119">
        <v>8</v>
      </c>
      <c r="D1264" s="119">
        <v>4</v>
      </c>
      <c r="E1264" s="120">
        <v>3</v>
      </c>
    </row>
    <row r="1265" spans="1:5" x14ac:dyDescent="0.3">
      <c r="A1265" s="46" t="s">
        <v>245</v>
      </c>
      <c r="B1265" s="7" t="s">
        <v>1039</v>
      </c>
      <c r="C1265" s="119">
        <v>8</v>
      </c>
      <c r="D1265" s="119">
        <v>3</v>
      </c>
      <c r="E1265" s="120">
        <v>57</v>
      </c>
    </row>
    <row r="1266" spans="1:5" x14ac:dyDescent="0.3">
      <c r="A1266" s="46" t="s">
        <v>291</v>
      </c>
      <c r="B1266" s="7" t="s">
        <v>1039</v>
      </c>
      <c r="C1266" s="119">
        <v>8</v>
      </c>
      <c r="D1266" s="119">
        <v>62</v>
      </c>
      <c r="E1266" s="120">
        <v>3</v>
      </c>
    </row>
    <row r="1267" spans="1:5" x14ac:dyDescent="0.3">
      <c r="A1267" s="46" t="s">
        <v>391</v>
      </c>
      <c r="B1267" s="7" t="s">
        <v>1039</v>
      </c>
      <c r="C1267" s="119">
        <v>8</v>
      </c>
      <c r="D1267" s="119">
        <v>6</v>
      </c>
      <c r="E1267" s="120">
        <v>303</v>
      </c>
    </row>
    <row r="1268" spans="1:5" x14ac:dyDescent="0.3">
      <c r="A1268" s="46" t="s">
        <v>519</v>
      </c>
      <c r="B1268" s="7" t="s">
        <v>1039</v>
      </c>
      <c r="C1268" s="119">
        <v>8</v>
      </c>
      <c r="D1268" s="119">
        <v>8</v>
      </c>
      <c r="E1268" s="120">
        <v>47</v>
      </c>
    </row>
    <row r="1269" spans="1:5" x14ac:dyDescent="0.3">
      <c r="A1269" s="46" t="s">
        <v>1060</v>
      </c>
      <c r="B1269" s="7" t="s">
        <v>1039</v>
      </c>
      <c r="C1269" s="119">
        <v>8</v>
      </c>
      <c r="D1269" s="119">
        <v>17</v>
      </c>
      <c r="E1269" s="120">
        <v>9</v>
      </c>
    </row>
    <row r="1270" spans="1:5" x14ac:dyDescent="0.3">
      <c r="A1270" s="46" t="s">
        <v>534</v>
      </c>
      <c r="B1270" s="7" t="s">
        <v>1039</v>
      </c>
      <c r="C1270" s="119">
        <v>8</v>
      </c>
      <c r="D1270" s="119">
        <v>9</v>
      </c>
      <c r="E1270" s="120">
        <v>15</v>
      </c>
    </row>
    <row r="1271" spans="1:5" x14ac:dyDescent="0.3">
      <c r="A1271" s="46" t="s">
        <v>327</v>
      </c>
      <c r="B1271" s="7" t="s">
        <v>1039</v>
      </c>
      <c r="C1271" s="119">
        <v>8</v>
      </c>
      <c r="D1271" s="119">
        <v>15</v>
      </c>
      <c r="E1271" s="120">
        <v>5</v>
      </c>
    </row>
    <row r="1272" spans="1:5" x14ac:dyDescent="0.3">
      <c r="A1272" s="46" t="s">
        <v>1061</v>
      </c>
      <c r="B1272" s="7" t="s">
        <v>1039</v>
      </c>
      <c r="C1272" s="119">
        <v>8</v>
      </c>
      <c r="D1272" s="119">
        <v>6</v>
      </c>
      <c r="E1272" s="120">
        <v>21</v>
      </c>
    </row>
    <row r="1273" spans="1:5" x14ac:dyDescent="0.3">
      <c r="A1273" s="46" t="s">
        <v>335</v>
      </c>
      <c r="B1273" s="7" t="s">
        <v>1039</v>
      </c>
      <c r="C1273" s="119">
        <v>8</v>
      </c>
      <c r="D1273" s="119">
        <v>2</v>
      </c>
      <c r="E1273" s="120">
        <v>1</v>
      </c>
    </row>
    <row r="1274" spans="1:5" x14ac:dyDescent="0.3">
      <c r="A1274" s="46" t="s">
        <v>293</v>
      </c>
      <c r="B1274" s="7" t="s">
        <v>1039</v>
      </c>
      <c r="C1274" s="119">
        <v>8</v>
      </c>
      <c r="D1274" s="119">
        <v>6</v>
      </c>
      <c r="E1274" s="120">
        <v>3</v>
      </c>
    </row>
    <row r="1275" spans="1:5" x14ac:dyDescent="0.3">
      <c r="A1275" s="46" t="s">
        <v>1062</v>
      </c>
      <c r="B1275" s="7" t="s">
        <v>1039</v>
      </c>
      <c r="C1275" s="119">
        <v>8</v>
      </c>
      <c r="D1275" s="119">
        <v>79</v>
      </c>
      <c r="E1275" s="120">
        <v>44</v>
      </c>
    </row>
    <row r="1276" spans="1:5" x14ac:dyDescent="0.3">
      <c r="A1276" s="46" t="s">
        <v>419</v>
      </c>
      <c r="B1276" s="7" t="s">
        <v>1039</v>
      </c>
      <c r="C1276" s="119">
        <v>8</v>
      </c>
      <c r="D1276" s="119">
        <v>13</v>
      </c>
      <c r="E1276" s="120">
        <v>16</v>
      </c>
    </row>
    <row r="1277" spans="1:5" x14ac:dyDescent="0.3">
      <c r="A1277" s="46" t="s">
        <v>1063</v>
      </c>
      <c r="B1277" s="7" t="s">
        <v>1039</v>
      </c>
      <c r="C1277" s="119">
        <v>8</v>
      </c>
      <c r="D1277" s="119">
        <v>7</v>
      </c>
      <c r="E1277" s="120">
        <v>7</v>
      </c>
    </row>
    <row r="1278" spans="1:5" x14ac:dyDescent="0.3">
      <c r="A1278" s="46" t="s">
        <v>273</v>
      </c>
      <c r="B1278" s="7" t="s">
        <v>1039</v>
      </c>
      <c r="C1278" s="119">
        <v>8</v>
      </c>
      <c r="D1278" s="119">
        <v>136</v>
      </c>
      <c r="E1278" s="120">
        <v>59</v>
      </c>
    </row>
    <row r="1279" spans="1:5" x14ac:dyDescent="0.3">
      <c r="A1279" s="46" t="s">
        <v>539</v>
      </c>
      <c r="B1279" s="7" t="s">
        <v>1039</v>
      </c>
      <c r="C1279" s="119">
        <v>8</v>
      </c>
      <c r="D1279" s="119">
        <v>36</v>
      </c>
      <c r="E1279" s="120">
        <v>2</v>
      </c>
    </row>
    <row r="1280" spans="1:5" x14ac:dyDescent="0.3">
      <c r="A1280" s="46" t="s">
        <v>1064</v>
      </c>
      <c r="B1280" s="7" t="s">
        <v>1039</v>
      </c>
      <c r="C1280" s="119">
        <v>8</v>
      </c>
      <c r="D1280" s="119">
        <v>64</v>
      </c>
      <c r="E1280" s="120">
        <v>20</v>
      </c>
    </row>
    <row r="1281" spans="1:5" x14ac:dyDescent="0.3">
      <c r="A1281" s="46" t="s">
        <v>546</v>
      </c>
      <c r="B1281" s="7" t="s">
        <v>1039</v>
      </c>
      <c r="C1281" s="119">
        <v>9</v>
      </c>
      <c r="D1281" s="119">
        <v>9</v>
      </c>
      <c r="E1281" s="120">
        <v>19</v>
      </c>
    </row>
    <row r="1282" spans="1:5" x14ac:dyDescent="0.3">
      <c r="A1282" s="46" t="s">
        <v>527</v>
      </c>
      <c r="B1282" s="7" t="s">
        <v>1039</v>
      </c>
      <c r="C1282" s="119">
        <v>9</v>
      </c>
      <c r="D1282" s="119">
        <v>15</v>
      </c>
      <c r="E1282" s="120">
        <v>7</v>
      </c>
    </row>
    <row r="1283" spans="1:5" x14ac:dyDescent="0.3">
      <c r="A1283" s="46" t="s">
        <v>419</v>
      </c>
      <c r="B1283" s="7" t="s">
        <v>1039</v>
      </c>
      <c r="C1283" s="119">
        <v>9</v>
      </c>
      <c r="D1283" s="119">
        <v>41</v>
      </c>
      <c r="E1283" s="120">
        <v>18</v>
      </c>
    </row>
    <row r="1284" spans="1:5" x14ac:dyDescent="0.3">
      <c r="A1284" s="46" t="s">
        <v>1065</v>
      </c>
      <c r="B1284" s="7" t="s">
        <v>1039</v>
      </c>
      <c r="C1284" s="119">
        <v>9</v>
      </c>
      <c r="D1284" s="119">
        <v>9</v>
      </c>
      <c r="E1284" s="120">
        <v>45</v>
      </c>
    </row>
    <row r="1285" spans="1:5" x14ac:dyDescent="0.3">
      <c r="A1285" s="46" t="s">
        <v>1066</v>
      </c>
      <c r="B1285" s="7" t="s">
        <v>1039</v>
      </c>
      <c r="C1285" s="119">
        <v>9</v>
      </c>
      <c r="D1285" s="119">
        <v>118</v>
      </c>
      <c r="E1285" s="120">
        <v>8</v>
      </c>
    </row>
    <row r="1286" spans="1:5" x14ac:dyDescent="0.3">
      <c r="A1286" s="46" t="s">
        <v>1067</v>
      </c>
      <c r="B1286" s="7" t="s">
        <v>1039</v>
      </c>
      <c r="C1286" s="119">
        <v>9</v>
      </c>
      <c r="D1286" s="119">
        <v>70</v>
      </c>
      <c r="E1286" s="120">
        <v>17</v>
      </c>
    </row>
    <row r="1287" spans="1:5" x14ac:dyDescent="0.3">
      <c r="A1287" s="46" t="s">
        <v>987</v>
      </c>
      <c r="B1287" s="7" t="s">
        <v>1039</v>
      </c>
      <c r="C1287" s="119">
        <v>9</v>
      </c>
      <c r="D1287" s="119" t="s">
        <v>1068</v>
      </c>
      <c r="E1287" s="120">
        <v>14</v>
      </c>
    </row>
    <row r="1288" spans="1:5" x14ac:dyDescent="0.3">
      <c r="A1288" s="46" t="s">
        <v>275</v>
      </c>
      <c r="B1288" s="7" t="s">
        <v>1039</v>
      </c>
      <c r="C1288" s="119">
        <v>9</v>
      </c>
      <c r="D1288" s="119">
        <v>33</v>
      </c>
      <c r="E1288" s="120">
        <v>84</v>
      </c>
    </row>
    <row r="1289" spans="1:5" x14ac:dyDescent="0.3">
      <c r="A1289" s="46" t="s">
        <v>263</v>
      </c>
      <c r="B1289" s="7" t="s">
        <v>1039</v>
      </c>
      <c r="C1289" s="119">
        <v>9</v>
      </c>
      <c r="D1289" s="119">
        <v>2</v>
      </c>
      <c r="E1289" s="120">
        <v>8</v>
      </c>
    </row>
    <row r="1290" spans="1:5" x14ac:dyDescent="0.3">
      <c r="A1290" s="46" t="s">
        <v>467</v>
      </c>
      <c r="B1290" s="7" t="s">
        <v>1039</v>
      </c>
      <c r="C1290" s="119">
        <v>9</v>
      </c>
      <c r="D1290" s="119">
        <v>23</v>
      </c>
      <c r="E1290" s="120">
        <v>2</v>
      </c>
    </row>
    <row r="1291" spans="1:5" x14ac:dyDescent="0.3">
      <c r="A1291" s="46" t="s">
        <v>275</v>
      </c>
      <c r="B1291" s="7" t="s">
        <v>1039</v>
      </c>
      <c r="C1291" s="119">
        <v>9</v>
      </c>
      <c r="D1291" s="119">
        <v>5</v>
      </c>
      <c r="E1291" s="120">
        <v>2</v>
      </c>
    </row>
    <row r="1292" spans="1:5" x14ac:dyDescent="0.3">
      <c r="A1292" s="46" t="s">
        <v>263</v>
      </c>
      <c r="B1292" s="7" t="s">
        <v>1039</v>
      </c>
      <c r="C1292" s="119">
        <v>9</v>
      </c>
      <c r="D1292" s="119">
        <v>3</v>
      </c>
      <c r="E1292" s="120">
        <v>74</v>
      </c>
    </row>
    <row r="1293" spans="1:5" x14ac:dyDescent="0.3">
      <c r="A1293" s="46" t="s">
        <v>395</v>
      </c>
      <c r="B1293" s="7" t="s">
        <v>1039</v>
      </c>
      <c r="C1293" s="119">
        <v>9</v>
      </c>
      <c r="D1293" s="119">
        <v>193</v>
      </c>
      <c r="E1293" s="120">
        <v>13</v>
      </c>
    </row>
    <row r="1294" spans="1:5" x14ac:dyDescent="0.3">
      <c r="A1294" s="46" t="s">
        <v>319</v>
      </c>
      <c r="B1294" s="7" t="s">
        <v>1039</v>
      </c>
      <c r="C1294" s="119">
        <v>9</v>
      </c>
      <c r="D1294" s="119">
        <v>76</v>
      </c>
      <c r="E1294" s="120">
        <v>6</v>
      </c>
    </row>
    <row r="1295" spans="1:5" x14ac:dyDescent="0.3">
      <c r="A1295" s="46" t="s">
        <v>473</v>
      </c>
      <c r="B1295" s="7" t="s">
        <v>1039</v>
      </c>
      <c r="C1295" s="119">
        <v>9</v>
      </c>
      <c r="D1295" s="119">
        <v>181</v>
      </c>
      <c r="E1295" s="120">
        <v>57</v>
      </c>
    </row>
    <row r="1296" spans="1:5" x14ac:dyDescent="0.3">
      <c r="A1296" s="46" t="s">
        <v>539</v>
      </c>
      <c r="B1296" s="7" t="s">
        <v>1039</v>
      </c>
      <c r="C1296" s="119">
        <v>9</v>
      </c>
      <c r="D1296" s="119" t="s">
        <v>1069</v>
      </c>
      <c r="E1296" s="120">
        <v>6</v>
      </c>
    </row>
    <row r="1297" spans="1:5" x14ac:dyDescent="0.3">
      <c r="A1297" s="46" t="s">
        <v>1070</v>
      </c>
      <c r="B1297" s="7" t="s">
        <v>1039</v>
      </c>
      <c r="C1297" s="119">
        <v>9</v>
      </c>
      <c r="D1297" s="119">
        <v>36</v>
      </c>
      <c r="E1297" s="120">
        <v>7</v>
      </c>
    </row>
    <row r="1298" spans="1:5" x14ac:dyDescent="0.3">
      <c r="A1298" s="46" t="s">
        <v>1071</v>
      </c>
      <c r="B1298" s="7" t="s">
        <v>1039</v>
      </c>
      <c r="C1298" s="119">
        <v>9</v>
      </c>
      <c r="D1298" s="119">
        <v>46</v>
      </c>
      <c r="E1298" s="120">
        <v>74</v>
      </c>
    </row>
    <row r="1299" spans="1:5" x14ac:dyDescent="0.3">
      <c r="A1299" s="46" t="s">
        <v>279</v>
      </c>
      <c r="B1299" s="7" t="s">
        <v>1039</v>
      </c>
      <c r="C1299" s="119">
        <v>9</v>
      </c>
      <c r="D1299" s="119">
        <v>154</v>
      </c>
      <c r="E1299" s="120">
        <v>7</v>
      </c>
    </row>
    <row r="1300" spans="1:5" x14ac:dyDescent="0.3">
      <c r="A1300" s="46" t="s">
        <v>1072</v>
      </c>
      <c r="B1300" s="7" t="s">
        <v>1039</v>
      </c>
      <c r="C1300" s="119">
        <v>9</v>
      </c>
      <c r="D1300" s="119">
        <v>48</v>
      </c>
      <c r="E1300" s="120">
        <v>306</v>
      </c>
    </row>
    <row r="1301" spans="1:5" x14ac:dyDescent="0.3">
      <c r="A1301" s="46" t="s">
        <v>100</v>
      </c>
      <c r="B1301" s="7" t="s">
        <v>1039</v>
      </c>
      <c r="C1301" s="119">
        <v>9</v>
      </c>
      <c r="D1301" s="119">
        <v>18</v>
      </c>
      <c r="E1301" s="120">
        <v>22</v>
      </c>
    </row>
    <row r="1302" spans="1:5" x14ac:dyDescent="0.3">
      <c r="A1302" s="46" t="s">
        <v>492</v>
      </c>
      <c r="B1302" s="7" t="s">
        <v>1039</v>
      </c>
      <c r="C1302" s="119">
        <v>10</v>
      </c>
      <c r="D1302" s="119">
        <v>9</v>
      </c>
      <c r="E1302" s="120">
        <v>60</v>
      </c>
    </row>
    <row r="1303" spans="1:5" x14ac:dyDescent="0.3">
      <c r="A1303" s="46" t="s">
        <v>1073</v>
      </c>
      <c r="B1303" s="7" t="s">
        <v>1039</v>
      </c>
      <c r="C1303" s="119">
        <v>10</v>
      </c>
      <c r="D1303" s="119">
        <v>71</v>
      </c>
      <c r="E1303" s="120">
        <v>36</v>
      </c>
    </row>
    <row r="1304" spans="1:5" x14ac:dyDescent="0.3">
      <c r="A1304" s="46" t="s">
        <v>1074</v>
      </c>
      <c r="B1304" s="7" t="s">
        <v>1039</v>
      </c>
      <c r="C1304" s="119">
        <v>10</v>
      </c>
      <c r="D1304" s="119">
        <v>87</v>
      </c>
      <c r="E1304" s="120">
        <v>1</v>
      </c>
    </row>
    <row r="1305" spans="1:5" x14ac:dyDescent="0.3">
      <c r="A1305" s="46" t="s">
        <v>520</v>
      </c>
      <c r="B1305" s="7" t="s">
        <v>1039</v>
      </c>
      <c r="C1305" s="119">
        <v>10</v>
      </c>
      <c r="D1305" s="119">
        <v>8</v>
      </c>
      <c r="E1305" s="120">
        <v>19</v>
      </c>
    </row>
    <row r="1306" spans="1:5" x14ac:dyDescent="0.3">
      <c r="A1306" s="46" t="s">
        <v>390</v>
      </c>
      <c r="B1306" s="7" t="s">
        <v>1039</v>
      </c>
      <c r="C1306" s="119">
        <v>10</v>
      </c>
      <c r="D1306" s="119">
        <v>1</v>
      </c>
      <c r="E1306" s="120">
        <v>5</v>
      </c>
    </row>
    <row r="1307" spans="1:5" x14ac:dyDescent="0.3">
      <c r="A1307" s="46" t="s">
        <v>1075</v>
      </c>
      <c r="B1307" s="7" t="s">
        <v>1039</v>
      </c>
      <c r="C1307" s="119">
        <v>10</v>
      </c>
      <c r="D1307" s="119">
        <v>2</v>
      </c>
      <c r="E1307" s="120">
        <v>4</v>
      </c>
    </row>
    <row r="1308" spans="1:5" x14ac:dyDescent="0.3">
      <c r="A1308" s="46" t="s">
        <v>293</v>
      </c>
      <c r="B1308" s="7" t="s">
        <v>1039</v>
      </c>
      <c r="C1308" s="119">
        <v>10</v>
      </c>
      <c r="D1308" s="119">
        <v>22</v>
      </c>
      <c r="E1308" s="120">
        <v>45</v>
      </c>
    </row>
    <row r="1309" spans="1:5" x14ac:dyDescent="0.3">
      <c r="A1309" s="46" t="s">
        <v>1018</v>
      </c>
      <c r="B1309" s="7" t="s">
        <v>1039</v>
      </c>
      <c r="C1309" s="119">
        <v>10</v>
      </c>
      <c r="D1309" s="119">
        <v>43</v>
      </c>
      <c r="E1309" s="120">
        <v>82</v>
      </c>
    </row>
    <row r="1310" spans="1:5" x14ac:dyDescent="0.3">
      <c r="A1310" s="46" t="s">
        <v>369</v>
      </c>
      <c r="B1310" s="7" t="s">
        <v>1039</v>
      </c>
      <c r="C1310" s="119">
        <v>10</v>
      </c>
      <c r="D1310" s="119">
        <v>7</v>
      </c>
      <c r="E1310" s="120">
        <v>3</v>
      </c>
    </row>
    <row r="1311" spans="1:5" x14ac:dyDescent="0.3">
      <c r="A1311" s="46" t="s">
        <v>755</v>
      </c>
      <c r="B1311" s="7" t="s">
        <v>1039</v>
      </c>
      <c r="C1311" s="119">
        <v>10</v>
      </c>
      <c r="D1311" s="119">
        <v>15</v>
      </c>
      <c r="E1311" s="120">
        <v>1</v>
      </c>
    </row>
    <row r="1312" spans="1:5" x14ac:dyDescent="0.3">
      <c r="A1312" s="47" t="s">
        <v>275</v>
      </c>
      <c r="B1312" s="7" t="s">
        <v>1039</v>
      </c>
      <c r="C1312" s="119">
        <v>10</v>
      </c>
      <c r="D1312" s="119">
        <v>91</v>
      </c>
      <c r="E1312" s="120">
        <v>8</v>
      </c>
    </row>
    <row r="1313" spans="1:5" x14ac:dyDescent="0.3">
      <c r="A1313" s="46" t="s">
        <v>454</v>
      </c>
      <c r="B1313" s="7" t="s">
        <v>1039</v>
      </c>
      <c r="C1313" s="119">
        <v>10</v>
      </c>
      <c r="D1313" s="119">
        <v>36</v>
      </c>
      <c r="E1313" s="120">
        <v>46</v>
      </c>
    </row>
    <row r="1314" spans="1:5" x14ac:dyDescent="0.3">
      <c r="A1314" s="46" t="s">
        <v>754</v>
      </c>
      <c r="B1314" s="7" t="s">
        <v>1039</v>
      </c>
      <c r="C1314" s="119">
        <v>11</v>
      </c>
      <c r="D1314" s="119">
        <v>34</v>
      </c>
      <c r="E1314" s="120">
        <v>45</v>
      </c>
    </row>
    <row r="1315" spans="1:5" x14ac:dyDescent="0.3">
      <c r="A1315" s="46" t="s">
        <v>393</v>
      </c>
      <c r="B1315" s="7" t="s">
        <v>1039</v>
      </c>
      <c r="C1315" s="119">
        <v>11</v>
      </c>
      <c r="D1315" s="119">
        <v>49</v>
      </c>
      <c r="E1315" s="120">
        <v>2</v>
      </c>
    </row>
    <row r="1316" spans="1:5" x14ac:dyDescent="0.3">
      <c r="A1316" s="46" t="s">
        <v>1018</v>
      </c>
      <c r="B1316" s="7" t="s">
        <v>1039</v>
      </c>
      <c r="C1316" s="119">
        <v>11</v>
      </c>
      <c r="D1316" s="119">
        <v>16</v>
      </c>
      <c r="E1316" s="120">
        <v>37</v>
      </c>
    </row>
    <row r="1317" spans="1:5" x14ac:dyDescent="0.3">
      <c r="A1317" s="46" t="s">
        <v>479</v>
      </c>
      <c r="B1317" s="7" t="s">
        <v>1039</v>
      </c>
      <c r="C1317" s="119">
        <v>11</v>
      </c>
      <c r="D1317" s="119">
        <v>42</v>
      </c>
      <c r="E1317" s="120">
        <v>6</v>
      </c>
    </row>
    <row r="1318" spans="1:5" x14ac:dyDescent="0.3">
      <c r="A1318" s="46" t="s">
        <v>438</v>
      </c>
      <c r="B1318" s="7" t="s">
        <v>1039</v>
      </c>
      <c r="C1318" s="119">
        <v>11</v>
      </c>
      <c r="D1318" s="119">
        <v>5</v>
      </c>
      <c r="E1318" s="120">
        <v>2</v>
      </c>
    </row>
    <row r="1319" spans="1:5" x14ac:dyDescent="0.3">
      <c r="A1319" s="46" t="s">
        <v>240</v>
      </c>
      <c r="B1319" s="7" t="s">
        <v>1039</v>
      </c>
      <c r="C1319" s="119">
        <v>11</v>
      </c>
      <c r="D1319" s="119">
        <v>60</v>
      </c>
      <c r="E1319" s="120">
        <v>25</v>
      </c>
    </row>
    <row r="1320" spans="1:5" x14ac:dyDescent="0.3">
      <c r="A1320" s="46" t="s">
        <v>1076</v>
      </c>
      <c r="B1320" s="7" t="s">
        <v>1039</v>
      </c>
      <c r="C1320" s="119">
        <v>11</v>
      </c>
      <c r="D1320" s="119">
        <v>81</v>
      </c>
      <c r="E1320" s="120">
        <v>19</v>
      </c>
    </row>
    <row r="1321" spans="1:5" x14ac:dyDescent="0.3">
      <c r="A1321" s="46" t="s">
        <v>275</v>
      </c>
      <c r="B1321" s="7" t="s">
        <v>1039</v>
      </c>
      <c r="C1321" s="119">
        <v>12</v>
      </c>
      <c r="D1321" s="119">
        <v>193</v>
      </c>
      <c r="E1321" s="120">
        <v>13</v>
      </c>
    </row>
    <row r="1322" spans="1:5" x14ac:dyDescent="0.3">
      <c r="A1322" s="46" t="s">
        <v>376</v>
      </c>
      <c r="B1322" s="7" t="s">
        <v>1039</v>
      </c>
      <c r="C1322" s="119">
        <v>12</v>
      </c>
      <c r="D1322" s="119">
        <v>58</v>
      </c>
      <c r="E1322" s="120">
        <v>12</v>
      </c>
    </row>
    <row r="1323" spans="1:5" x14ac:dyDescent="0.3">
      <c r="A1323" s="46" t="s">
        <v>1077</v>
      </c>
      <c r="B1323" s="7" t="s">
        <v>1039</v>
      </c>
      <c r="C1323" s="119">
        <v>12</v>
      </c>
      <c r="D1323" s="119">
        <v>13</v>
      </c>
      <c r="E1323" s="120">
        <v>63</v>
      </c>
    </row>
    <row r="1324" spans="1:5" x14ac:dyDescent="0.3">
      <c r="A1324" s="46" t="s">
        <v>369</v>
      </c>
      <c r="B1324" s="7" t="s">
        <v>1039</v>
      </c>
      <c r="C1324" s="119">
        <v>13</v>
      </c>
      <c r="D1324" s="119">
        <v>12</v>
      </c>
      <c r="E1324" s="120">
        <v>63</v>
      </c>
    </row>
    <row r="1325" spans="1:5" x14ac:dyDescent="0.3">
      <c r="A1325" s="46" t="s">
        <v>1078</v>
      </c>
      <c r="B1325" s="7" t="s">
        <v>1039</v>
      </c>
      <c r="C1325" s="119">
        <v>13</v>
      </c>
      <c r="D1325" s="119" t="s">
        <v>498</v>
      </c>
      <c r="E1325" s="120">
        <v>53</v>
      </c>
    </row>
    <row r="1326" spans="1:5" x14ac:dyDescent="0.3">
      <c r="A1326" s="46" t="s">
        <v>1079</v>
      </c>
      <c r="B1326" s="7" t="s">
        <v>1039</v>
      </c>
      <c r="C1326" s="119">
        <v>14</v>
      </c>
      <c r="D1326" s="119">
        <v>4</v>
      </c>
      <c r="E1326" s="120">
        <v>7</v>
      </c>
    </row>
    <row r="1327" spans="1:5" x14ac:dyDescent="0.3">
      <c r="A1327" s="46" t="s">
        <v>1045</v>
      </c>
      <c r="B1327" s="7" t="s">
        <v>1039</v>
      </c>
      <c r="C1327" s="119">
        <v>15</v>
      </c>
      <c r="D1327" s="119">
        <v>60</v>
      </c>
      <c r="E1327" s="120">
        <v>40</v>
      </c>
    </row>
    <row r="1328" spans="1:5" x14ac:dyDescent="0.3">
      <c r="A1328" s="46" t="s">
        <v>395</v>
      </c>
      <c r="B1328" s="7" t="s">
        <v>1039</v>
      </c>
      <c r="C1328" s="119">
        <v>18</v>
      </c>
      <c r="D1328" s="119">
        <v>8</v>
      </c>
      <c r="E1328" s="120">
        <v>32</v>
      </c>
    </row>
    <row r="1329" spans="1:5" x14ac:dyDescent="0.3">
      <c r="A1329" s="46" t="s">
        <v>335</v>
      </c>
      <c r="B1329" s="7" t="s">
        <v>1039</v>
      </c>
      <c r="C1329" s="119">
        <v>19</v>
      </c>
      <c r="D1329" s="119">
        <v>8</v>
      </c>
      <c r="E1329" s="120">
        <v>53</v>
      </c>
    </row>
    <row r="1330" spans="1:5" x14ac:dyDescent="0.3">
      <c r="A1330" s="46" t="s">
        <v>1080</v>
      </c>
      <c r="B1330" s="7" t="s">
        <v>1039</v>
      </c>
      <c r="C1330" s="119">
        <v>20</v>
      </c>
      <c r="D1330" s="119">
        <v>154</v>
      </c>
      <c r="E1330" s="120">
        <v>1</v>
      </c>
    </row>
    <row r="1331" spans="1:5" x14ac:dyDescent="0.3">
      <c r="A1331" s="46" t="s">
        <v>756</v>
      </c>
      <c r="B1331" s="7" t="s">
        <v>1039</v>
      </c>
      <c r="C1331" s="119">
        <v>22</v>
      </c>
      <c r="D1331" s="119">
        <v>7</v>
      </c>
      <c r="E1331" s="120">
        <v>16</v>
      </c>
    </row>
    <row r="1332" spans="1:5" x14ac:dyDescent="0.3">
      <c r="A1332" s="46" t="s">
        <v>479</v>
      </c>
      <c r="B1332" s="7" t="s">
        <v>1039</v>
      </c>
      <c r="C1332" s="119">
        <v>23</v>
      </c>
      <c r="D1332" s="119">
        <v>12</v>
      </c>
      <c r="E1332" s="120">
        <v>19</v>
      </c>
    </row>
    <row r="1333" spans="1:5" x14ac:dyDescent="0.3">
      <c r="A1333" s="47" t="s">
        <v>1081</v>
      </c>
      <c r="B1333" s="7" t="s">
        <v>1039</v>
      </c>
      <c r="C1333" s="119">
        <v>25</v>
      </c>
      <c r="D1333" s="119">
        <v>33</v>
      </c>
      <c r="E1333" s="120">
        <v>35</v>
      </c>
    </row>
    <row r="1334" spans="1:5" x14ac:dyDescent="0.3">
      <c r="A1334" s="46" t="s">
        <v>1082</v>
      </c>
      <c r="B1334" s="7" t="s">
        <v>1039</v>
      </c>
      <c r="C1334" s="119">
        <v>27</v>
      </c>
      <c r="D1334" s="119">
        <v>36</v>
      </c>
      <c r="E1334" s="120">
        <v>13</v>
      </c>
    </row>
    <row r="1335" spans="1:5" x14ac:dyDescent="0.3">
      <c r="A1335" s="46" t="s">
        <v>354</v>
      </c>
      <c r="B1335" s="7" t="s">
        <v>1039</v>
      </c>
      <c r="C1335" s="119">
        <v>28</v>
      </c>
      <c r="D1335" s="119">
        <v>3</v>
      </c>
      <c r="E1335" s="120">
        <v>53</v>
      </c>
    </row>
    <row r="1336" spans="1:5" x14ac:dyDescent="0.3">
      <c r="A1336" s="46" t="s">
        <v>1083</v>
      </c>
      <c r="B1336" s="7" t="s">
        <v>1039</v>
      </c>
      <c r="C1336" s="119">
        <v>28</v>
      </c>
      <c r="D1336" s="119">
        <v>15</v>
      </c>
      <c r="E1336" s="120">
        <v>1</v>
      </c>
    </row>
    <row r="1337" spans="1:5" x14ac:dyDescent="0.3">
      <c r="A1337" s="46" t="s">
        <v>875</v>
      </c>
      <c r="B1337" s="7" t="s">
        <v>1039</v>
      </c>
      <c r="C1337" s="119">
        <v>28</v>
      </c>
      <c r="D1337" s="119">
        <v>29</v>
      </c>
      <c r="E1337" s="120">
        <v>25</v>
      </c>
    </row>
    <row r="1338" spans="1:5" x14ac:dyDescent="0.3">
      <c r="A1338" s="46" t="s">
        <v>1084</v>
      </c>
      <c r="B1338" s="7" t="s">
        <v>1039</v>
      </c>
      <c r="C1338" s="119">
        <v>32</v>
      </c>
      <c r="D1338" s="119">
        <v>33</v>
      </c>
      <c r="E1338" s="120">
        <v>5</v>
      </c>
    </row>
    <row r="1339" spans="1:5" x14ac:dyDescent="0.3">
      <c r="A1339" s="46" t="s">
        <v>713</v>
      </c>
      <c r="B1339" s="7" t="s">
        <v>1039</v>
      </c>
      <c r="C1339" s="119">
        <v>30</v>
      </c>
      <c r="D1339" s="119">
        <v>94</v>
      </c>
      <c r="E1339" s="120">
        <v>7</v>
      </c>
    </row>
    <row r="1340" spans="1:5" x14ac:dyDescent="0.3">
      <c r="A1340" s="46" t="s">
        <v>652</v>
      </c>
      <c r="B1340" s="7" t="s">
        <v>1039</v>
      </c>
      <c r="C1340" s="119">
        <v>29</v>
      </c>
      <c r="D1340" s="119">
        <v>7</v>
      </c>
      <c r="E1340" s="120">
        <v>3</v>
      </c>
    </row>
    <row r="1341" spans="1:5" x14ac:dyDescent="0.3">
      <c r="A1341" s="46" t="s">
        <v>1048</v>
      </c>
      <c r="B1341" s="7" t="s">
        <v>1085</v>
      </c>
      <c r="C1341" s="119">
        <v>7</v>
      </c>
      <c r="D1341" s="119">
        <v>69</v>
      </c>
      <c r="E1341" s="120">
        <v>32</v>
      </c>
    </row>
    <row r="1342" spans="1:5" x14ac:dyDescent="0.3">
      <c r="A1342" s="46" t="s">
        <v>1086</v>
      </c>
      <c r="B1342" s="7" t="s">
        <v>1085</v>
      </c>
      <c r="C1342" s="119">
        <v>7</v>
      </c>
      <c r="D1342" s="119">
        <v>28</v>
      </c>
      <c r="E1342" s="120">
        <v>83</v>
      </c>
    </row>
    <row r="1343" spans="1:5" x14ac:dyDescent="0.3">
      <c r="A1343" s="46" t="s">
        <v>941</v>
      </c>
      <c r="B1343" s="7" t="s">
        <v>1087</v>
      </c>
      <c r="C1343" s="119">
        <v>12</v>
      </c>
      <c r="D1343" s="119">
        <v>16</v>
      </c>
      <c r="E1343" s="120">
        <v>36</v>
      </c>
    </row>
    <row r="1344" spans="1:5" x14ac:dyDescent="0.3">
      <c r="A1344" s="46" t="s">
        <v>1088</v>
      </c>
      <c r="B1344" s="7" t="s">
        <v>1089</v>
      </c>
      <c r="C1344" s="119">
        <v>4</v>
      </c>
      <c r="D1344" s="119">
        <v>2</v>
      </c>
      <c r="E1344" s="120">
        <v>47</v>
      </c>
    </row>
    <row r="1345" spans="1:5" x14ac:dyDescent="0.3">
      <c r="A1345" s="46" t="s">
        <v>516</v>
      </c>
      <c r="B1345" s="7" t="s">
        <v>1089</v>
      </c>
      <c r="C1345" s="119">
        <v>6</v>
      </c>
      <c r="D1345" s="119">
        <v>6</v>
      </c>
      <c r="E1345" s="120">
        <v>8</v>
      </c>
    </row>
    <row r="1346" spans="1:5" x14ac:dyDescent="0.3">
      <c r="A1346" s="46" t="s">
        <v>1090</v>
      </c>
      <c r="B1346" s="7" t="s">
        <v>1089</v>
      </c>
      <c r="C1346" s="119">
        <v>9</v>
      </c>
      <c r="D1346" s="119">
        <v>4</v>
      </c>
      <c r="E1346" s="120">
        <v>5</v>
      </c>
    </row>
    <row r="1347" spans="1:5" x14ac:dyDescent="0.3">
      <c r="A1347" s="46" t="s">
        <v>291</v>
      </c>
      <c r="B1347" s="7" t="s">
        <v>1089</v>
      </c>
      <c r="C1347" s="119">
        <v>9</v>
      </c>
      <c r="D1347" s="119">
        <v>4</v>
      </c>
      <c r="E1347" s="120">
        <v>3</v>
      </c>
    </row>
    <row r="1348" spans="1:5" x14ac:dyDescent="0.3">
      <c r="A1348" s="46" t="s">
        <v>525</v>
      </c>
      <c r="B1348" s="7" t="s">
        <v>1089</v>
      </c>
      <c r="C1348" s="119">
        <v>9</v>
      </c>
      <c r="D1348" s="119">
        <v>3</v>
      </c>
      <c r="E1348" s="120">
        <v>2</v>
      </c>
    </row>
    <row r="1349" spans="1:5" x14ac:dyDescent="0.3">
      <c r="A1349" s="46" t="s">
        <v>1091</v>
      </c>
      <c r="B1349" s="7" t="s">
        <v>1092</v>
      </c>
      <c r="C1349" s="119">
        <v>10</v>
      </c>
      <c r="D1349" s="119">
        <v>2</v>
      </c>
      <c r="E1349" s="120">
        <v>53</v>
      </c>
    </row>
    <row r="1350" spans="1:5" x14ac:dyDescent="0.3">
      <c r="A1350" s="47" t="s">
        <v>390</v>
      </c>
      <c r="B1350" s="7" t="s">
        <v>1093</v>
      </c>
      <c r="C1350" s="119">
        <v>4</v>
      </c>
      <c r="D1350" s="119">
        <v>6</v>
      </c>
      <c r="E1350" s="120">
        <v>12</v>
      </c>
    </row>
    <row r="1351" spans="1:5" x14ac:dyDescent="0.3">
      <c r="A1351" s="46" t="s">
        <v>986</v>
      </c>
      <c r="B1351" s="7" t="s">
        <v>1093</v>
      </c>
      <c r="C1351" s="119">
        <v>6</v>
      </c>
      <c r="D1351" s="119">
        <v>8</v>
      </c>
      <c r="E1351" s="120">
        <v>2</v>
      </c>
    </row>
    <row r="1352" spans="1:5" x14ac:dyDescent="0.3">
      <c r="A1352" s="46" t="s">
        <v>1006</v>
      </c>
      <c r="B1352" s="7" t="s">
        <v>1093</v>
      </c>
      <c r="C1352" s="119">
        <v>7</v>
      </c>
      <c r="D1352" s="119">
        <v>4</v>
      </c>
      <c r="E1352" s="120">
        <v>25</v>
      </c>
    </row>
    <row r="1353" spans="1:5" x14ac:dyDescent="0.3">
      <c r="A1353" s="47" t="s">
        <v>707</v>
      </c>
      <c r="B1353" s="7" t="s">
        <v>1093</v>
      </c>
      <c r="C1353" s="119">
        <v>7</v>
      </c>
      <c r="D1353" s="119">
        <v>6</v>
      </c>
      <c r="E1353" s="120">
        <v>12</v>
      </c>
    </row>
    <row r="1354" spans="1:5" x14ac:dyDescent="0.3">
      <c r="A1354" s="46" t="s">
        <v>260</v>
      </c>
      <c r="B1354" s="7" t="s">
        <v>1093</v>
      </c>
      <c r="C1354" s="119">
        <v>8</v>
      </c>
      <c r="D1354" s="119">
        <v>6</v>
      </c>
      <c r="E1354" s="120">
        <v>3</v>
      </c>
    </row>
    <row r="1355" spans="1:5" x14ac:dyDescent="0.3">
      <c r="A1355" s="46" t="s">
        <v>1094</v>
      </c>
      <c r="B1355" s="7" t="s">
        <v>1093</v>
      </c>
      <c r="C1355" s="119">
        <v>8</v>
      </c>
      <c r="D1355" s="119">
        <v>47</v>
      </c>
      <c r="E1355" s="120">
        <v>78</v>
      </c>
    </row>
    <row r="1356" spans="1:5" x14ac:dyDescent="0.3">
      <c r="A1356" s="46" t="s">
        <v>1008</v>
      </c>
      <c r="B1356" s="7" t="s">
        <v>1093</v>
      </c>
      <c r="C1356" s="119">
        <v>10</v>
      </c>
      <c r="D1356" s="119">
        <v>2</v>
      </c>
      <c r="E1356" s="120">
        <v>4</v>
      </c>
    </row>
    <row r="1357" spans="1:5" x14ac:dyDescent="0.3">
      <c r="A1357" s="46" t="s">
        <v>613</v>
      </c>
      <c r="B1357" s="7" t="s">
        <v>1093</v>
      </c>
      <c r="C1357" s="119">
        <v>12</v>
      </c>
      <c r="D1357" s="119">
        <v>52</v>
      </c>
      <c r="E1357" s="120">
        <v>7</v>
      </c>
    </row>
    <row r="1358" spans="1:5" x14ac:dyDescent="0.3">
      <c r="A1358" s="46" t="s">
        <v>1095</v>
      </c>
      <c r="B1358" s="7" t="s">
        <v>1096</v>
      </c>
      <c r="C1358" s="119">
        <v>8</v>
      </c>
      <c r="D1358" s="119">
        <v>8</v>
      </c>
      <c r="E1358" s="120">
        <v>8</v>
      </c>
    </row>
    <row r="1359" spans="1:5" x14ac:dyDescent="0.3">
      <c r="A1359" s="46" t="s">
        <v>615</v>
      </c>
      <c r="B1359" s="7" t="s">
        <v>1097</v>
      </c>
      <c r="C1359" s="119">
        <v>11</v>
      </c>
      <c r="D1359" s="119">
        <v>39</v>
      </c>
      <c r="E1359" s="120">
        <v>93</v>
      </c>
    </row>
    <row r="1360" spans="1:5" x14ac:dyDescent="0.3">
      <c r="A1360" s="46" t="s">
        <v>436</v>
      </c>
      <c r="B1360" s="7" t="s">
        <v>1098</v>
      </c>
      <c r="C1360" s="119">
        <v>8</v>
      </c>
      <c r="D1360" s="119">
        <v>41</v>
      </c>
      <c r="E1360" s="120">
        <v>24</v>
      </c>
    </row>
    <row r="1361" spans="1:5" x14ac:dyDescent="0.3">
      <c r="A1361" s="46" t="s">
        <v>100</v>
      </c>
      <c r="B1361" s="7" t="s">
        <v>1098</v>
      </c>
      <c r="C1361" s="119">
        <v>10</v>
      </c>
      <c r="D1361" s="119">
        <v>53</v>
      </c>
      <c r="E1361" s="120">
        <v>63</v>
      </c>
    </row>
    <row r="1362" spans="1:5" x14ac:dyDescent="0.3">
      <c r="A1362" s="46" t="s">
        <v>307</v>
      </c>
      <c r="B1362" s="7" t="s">
        <v>1099</v>
      </c>
      <c r="C1362" s="119">
        <v>9</v>
      </c>
      <c r="D1362" s="119">
        <v>53</v>
      </c>
      <c r="E1362" s="120">
        <v>23</v>
      </c>
    </row>
    <row r="1363" spans="1:5" x14ac:dyDescent="0.3">
      <c r="A1363" s="46" t="s">
        <v>1100</v>
      </c>
      <c r="B1363" s="7" t="s">
        <v>1099</v>
      </c>
      <c r="C1363" s="119">
        <v>15</v>
      </c>
      <c r="D1363" s="119">
        <v>73</v>
      </c>
      <c r="E1363" s="120">
        <v>51</v>
      </c>
    </row>
    <row r="1364" spans="1:5" x14ac:dyDescent="0.3">
      <c r="A1364" s="46" t="s">
        <v>373</v>
      </c>
      <c r="B1364" s="7" t="s">
        <v>1101</v>
      </c>
      <c r="C1364" s="119">
        <v>10</v>
      </c>
      <c r="D1364" s="119">
        <v>2</v>
      </c>
      <c r="E1364" s="120">
        <v>68</v>
      </c>
    </row>
    <row r="1365" spans="1:5" x14ac:dyDescent="0.3">
      <c r="A1365" s="46" t="s">
        <v>263</v>
      </c>
      <c r="B1365" s="7" t="s">
        <v>1102</v>
      </c>
      <c r="C1365" s="119">
        <v>10</v>
      </c>
      <c r="D1365" s="119">
        <v>78</v>
      </c>
      <c r="E1365" s="120">
        <v>29</v>
      </c>
    </row>
    <row r="1366" spans="1:5" x14ac:dyDescent="0.3">
      <c r="A1366" s="46" t="s">
        <v>1103</v>
      </c>
      <c r="B1366" s="7" t="s">
        <v>1104</v>
      </c>
      <c r="C1366" s="119">
        <v>7</v>
      </c>
      <c r="D1366" s="119">
        <v>38</v>
      </c>
      <c r="E1366" s="120">
        <v>44</v>
      </c>
    </row>
    <row r="1367" spans="1:5" x14ac:dyDescent="0.3">
      <c r="A1367" s="46" t="s">
        <v>1105</v>
      </c>
      <c r="B1367" s="7" t="s">
        <v>1106</v>
      </c>
      <c r="C1367" s="119">
        <v>5</v>
      </c>
      <c r="D1367" s="119">
        <v>7</v>
      </c>
      <c r="E1367" s="120">
        <v>4</v>
      </c>
    </row>
    <row r="1368" spans="1:5" x14ac:dyDescent="0.3">
      <c r="A1368" s="46" t="s">
        <v>1107</v>
      </c>
      <c r="B1368" s="7" t="s">
        <v>1106</v>
      </c>
      <c r="C1368" s="119">
        <v>6</v>
      </c>
      <c r="D1368" s="119">
        <v>12</v>
      </c>
      <c r="E1368" s="120">
        <v>24</v>
      </c>
    </row>
    <row r="1369" spans="1:5" x14ac:dyDescent="0.3">
      <c r="A1369" s="46" t="s">
        <v>1108</v>
      </c>
      <c r="B1369" s="7" t="s">
        <v>1106</v>
      </c>
      <c r="C1369" s="119">
        <v>6</v>
      </c>
      <c r="D1369" s="119">
        <v>62</v>
      </c>
      <c r="E1369" s="120">
        <v>24</v>
      </c>
    </row>
    <row r="1370" spans="1:5" x14ac:dyDescent="0.3">
      <c r="A1370" s="46" t="s">
        <v>841</v>
      </c>
      <c r="B1370" s="7" t="s">
        <v>1106</v>
      </c>
      <c r="C1370" s="119">
        <v>7</v>
      </c>
      <c r="D1370" s="119">
        <v>30</v>
      </c>
      <c r="E1370" s="120">
        <v>8</v>
      </c>
    </row>
    <row r="1371" spans="1:5" x14ac:dyDescent="0.3">
      <c r="A1371" s="46" t="s">
        <v>565</v>
      </c>
      <c r="B1371" s="7" t="s">
        <v>1106</v>
      </c>
      <c r="C1371" s="119">
        <v>7</v>
      </c>
      <c r="D1371" s="119">
        <v>8</v>
      </c>
      <c r="E1371" s="120">
        <v>21</v>
      </c>
    </row>
    <row r="1372" spans="1:5" x14ac:dyDescent="0.3">
      <c r="A1372" s="46" t="s">
        <v>436</v>
      </c>
      <c r="B1372" s="7" t="s">
        <v>1106</v>
      </c>
      <c r="C1372" s="119">
        <v>8</v>
      </c>
      <c r="D1372" s="119">
        <v>5</v>
      </c>
      <c r="E1372" s="120">
        <v>11</v>
      </c>
    </row>
    <row r="1373" spans="1:5" x14ac:dyDescent="0.3">
      <c r="A1373" s="46" t="s">
        <v>1109</v>
      </c>
      <c r="B1373" s="7" t="s">
        <v>1106</v>
      </c>
      <c r="C1373" s="119">
        <v>10</v>
      </c>
      <c r="D1373" s="119">
        <v>8</v>
      </c>
      <c r="E1373" s="120">
        <v>47</v>
      </c>
    </row>
    <row r="1374" spans="1:5" x14ac:dyDescent="0.3">
      <c r="A1374" s="46" t="s">
        <v>578</v>
      </c>
      <c r="B1374" s="7" t="s">
        <v>1106</v>
      </c>
      <c r="C1374" s="119">
        <v>11</v>
      </c>
      <c r="D1374" s="119">
        <v>3</v>
      </c>
      <c r="E1374" s="120">
        <v>54</v>
      </c>
    </row>
    <row r="1375" spans="1:5" x14ac:dyDescent="0.3">
      <c r="A1375" s="46" t="s">
        <v>1110</v>
      </c>
      <c r="B1375" s="7" t="s">
        <v>1106</v>
      </c>
      <c r="C1375" s="119">
        <v>12</v>
      </c>
      <c r="D1375" s="119">
        <v>5</v>
      </c>
      <c r="E1375" s="120">
        <v>2</v>
      </c>
    </row>
    <row r="1376" spans="1:5" x14ac:dyDescent="0.3">
      <c r="A1376" s="46" t="s">
        <v>712</v>
      </c>
      <c r="B1376" s="7" t="s">
        <v>1111</v>
      </c>
      <c r="C1376" s="119">
        <v>12</v>
      </c>
      <c r="D1376" s="119">
        <v>12</v>
      </c>
      <c r="E1376" s="120">
        <v>60</v>
      </c>
    </row>
    <row r="1377" spans="1:5" x14ac:dyDescent="0.3">
      <c r="A1377" s="46" t="s">
        <v>1112</v>
      </c>
      <c r="B1377" s="7" t="s">
        <v>1113</v>
      </c>
      <c r="C1377" s="119">
        <v>7</v>
      </c>
      <c r="D1377" s="119">
        <v>30</v>
      </c>
      <c r="E1377" s="120">
        <v>25</v>
      </c>
    </row>
    <row r="1378" spans="1:5" x14ac:dyDescent="0.3">
      <c r="A1378" s="46" t="s">
        <v>391</v>
      </c>
      <c r="B1378" s="7" t="s">
        <v>1114</v>
      </c>
      <c r="C1378" s="119">
        <v>6</v>
      </c>
      <c r="D1378" s="119">
        <v>9</v>
      </c>
      <c r="E1378" s="120">
        <v>9</v>
      </c>
    </row>
    <row r="1379" spans="1:5" x14ac:dyDescent="0.3">
      <c r="A1379" s="46" t="s">
        <v>682</v>
      </c>
      <c r="B1379" s="7" t="s">
        <v>1114</v>
      </c>
      <c r="C1379" s="119">
        <v>9</v>
      </c>
      <c r="D1379" s="119">
        <v>13</v>
      </c>
      <c r="E1379" s="120">
        <v>44</v>
      </c>
    </row>
    <row r="1380" spans="1:5" x14ac:dyDescent="0.3">
      <c r="A1380" s="46" t="s">
        <v>1115</v>
      </c>
      <c r="B1380" s="7" t="s">
        <v>1116</v>
      </c>
      <c r="C1380" s="119">
        <v>3</v>
      </c>
      <c r="D1380" s="119">
        <v>1</v>
      </c>
      <c r="E1380" s="120">
        <v>19</v>
      </c>
    </row>
    <row r="1381" spans="1:5" x14ac:dyDescent="0.3">
      <c r="A1381" s="46" t="s">
        <v>1117</v>
      </c>
      <c r="B1381" s="7" t="s">
        <v>1116</v>
      </c>
      <c r="C1381" s="119">
        <v>5</v>
      </c>
      <c r="D1381" s="119">
        <v>5</v>
      </c>
      <c r="E1381" s="120">
        <v>19</v>
      </c>
    </row>
    <row r="1382" spans="1:5" x14ac:dyDescent="0.3">
      <c r="A1382" s="46" t="s">
        <v>301</v>
      </c>
      <c r="B1382" s="7" t="s">
        <v>1116</v>
      </c>
      <c r="C1382" s="119">
        <v>5</v>
      </c>
      <c r="D1382" s="119">
        <v>49</v>
      </c>
      <c r="E1382" s="120">
        <v>52</v>
      </c>
    </row>
    <row r="1383" spans="1:5" x14ac:dyDescent="0.3">
      <c r="A1383" s="46" t="s">
        <v>380</v>
      </c>
      <c r="B1383" s="7" t="s">
        <v>1116</v>
      </c>
      <c r="C1383" s="119">
        <v>5</v>
      </c>
      <c r="D1383" s="119" t="s">
        <v>1118</v>
      </c>
      <c r="E1383" s="120">
        <v>5</v>
      </c>
    </row>
    <row r="1384" spans="1:5" x14ac:dyDescent="0.3">
      <c r="A1384" s="46" t="s">
        <v>467</v>
      </c>
      <c r="B1384" s="7" t="s">
        <v>1116</v>
      </c>
      <c r="C1384" s="119">
        <v>6</v>
      </c>
      <c r="D1384" s="119">
        <v>6</v>
      </c>
      <c r="E1384" s="120">
        <v>8</v>
      </c>
    </row>
    <row r="1385" spans="1:5" x14ac:dyDescent="0.3">
      <c r="A1385" s="46" t="s">
        <v>512</v>
      </c>
      <c r="B1385" s="7" t="s">
        <v>1116</v>
      </c>
      <c r="C1385" s="119">
        <v>6</v>
      </c>
      <c r="D1385" s="119">
        <v>3</v>
      </c>
      <c r="E1385" s="120">
        <v>7</v>
      </c>
    </row>
    <row r="1386" spans="1:5" x14ac:dyDescent="0.3">
      <c r="A1386" s="46" t="s">
        <v>291</v>
      </c>
      <c r="B1386" s="7" t="s">
        <v>1116</v>
      </c>
      <c r="C1386" s="119">
        <v>6</v>
      </c>
      <c r="D1386" s="119">
        <v>5</v>
      </c>
      <c r="E1386" s="120">
        <v>8</v>
      </c>
    </row>
    <row r="1387" spans="1:5" x14ac:dyDescent="0.3">
      <c r="A1387" s="46" t="s">
        <v>1119</v>
      </c>
      <c r="B1387" s="7" t="s">
        <v>1116</v>
      </c>
      <c r="C1387" s="119">
        <v>8</v>
      </c>
      <c r="D1387" s="119">
        <v>3</v>
      </c>
      <c r="E1387" s="120">
        <v>19</v>
      </c>
    </row>
    <row r="1388" spans="1:5" x14ac:dyDescent="0.3">
      <c r="A1388" s="46" t="s">
        <v>380</v>
      </c>
      <c r="B1388" s="7" t="s">
        <v>1116</v>
      </c>
      <c r="C1388" s="119">
        <v>9</v>
      </c>
      <c r="D1388" s="119">
        <v>5</v>
      </c>
      <c r="E1388" s="120">
        <v>19</v>
      </c>
    </row>
    <row r="1389" spans="1:5" x14ac:dyDescent="0.3">
      <c r="A1389" s="46" t="s">
        <v>519</v>
      </c>
      <c r="B1389" s="7" t="s">
        <v>1116</v>
      </c>
      <c r="C1389" s="119">
        <v>10</v>
      </c>
      <c r="D1389" s="119">
        <v>9</v>
      </c>
      <c r="E1389" s="120">
        <v>11</v>
      </c>
    </row>
    <row r="1390" spans="1:5" x14ac:dyDescent="0.3">
      <c r="A1390" s="46" t="s">
        <v>877</v>
      </c>
      <c r="B1390" s="7" t="s">
        <v>1116</v>
      </c>
      <c r="C1390" s="119">
        <v>10</v>
      </c>
      <c r="D1390" s="119">
        <v>2</v>
      </c>
      <c r="E1390" s="120">
        <v>97</v>
      </c>
    </row>
    <row r="1391" spans="1:5" x14ac:dyDescent="0.3">
      <c r="A1391" s="47" t="s">
        <v>877</v>
      </c>
      <c r="B1391" s="7" t="s">
        <v>1116</v>
      </c>
      <c r="C1391" s="119">
        <v>11</v>
      </c>
      <c r="D1391" s="119">
        <v>5</v>
      </c>
      <c r="E1391" s="120">
        <v>10</v>
      </c>
    </row>
    <row r="1392" spans="1:5" x14ac:dyDescent="0.3">
      <c r="A1392" s="46" t="s">
        <v>263</v>
      </c>
      <c r="B1392" s="7" t="s">
        <v>1116</v>
      </c>
      <c r="C1392" s="119">
        <v>12</v>
      </c>
      <c r="D1392" s="119">
        <v>3</v>
      </c>
      <c r="E1392" s="120">
        <v>83</v>
      </c>
    </row>
    <row r="1393" spans="1:5" x14ac:dyDescent="0.3">
      <c r="A1393" s="46" t="s">
        <v>344</v>
      </c>
      <c r="B1393" s="7" t="s">
        <v>1116</v>
      </c>
      <c r="C1393" s="119">
        <v>20</v>
      </c>
      <c r="D1393" s="119">
        <v>1</v>
      </c>
      <c r="E1393" s="120">
        <v>19</v>
      </c>
    </row>
    <row r="1394" spans="1:5" x14ac:dyDescent="0.3">
      <c r="A1394" s="46" t="s">
        <v>260</v>
      </c>
      <c r="B1394" s="7" t="s">
        <v>1116</v>
      </c>
      <c r="C1394" s="119">
        <v>36</v>
      </c>
      <c r="D1394" s="119">
        <v>28</v>
      </c>
      <c r="E1394" s="120">
        <v>9</v>
      </c>
    </row>
    <row r="1395" spans="1:5" x14ac:dyDescent="0.3">
      <c r="A1395" s="46" t="s">
        <v>528</v>
      </c>
      <c r="B1395" s="7" t="s">
        <v>1120</v>
      </c>
      <c r="C1395" s="119">
        <v>4</v>
      </c>
      <c r="D1395" s="119">
        <v>7</v>
      </c>
      <c r="E1395" s="120">
        <v>3</v>
      </c>
    </row>
    <row r="1396" spans="1:5" x14ac:dyDescent="0.3">
      <c r="A1396" s="46" t="s">
        <v>270</v>
      </c>
      <c r="B1396" s="7" t="s">
        <v>1121</v>
      </c>
      <c r="C1396" s="119">
        <v>5</v>
      </c>
      <c r="D1396" s="119">
        <v>1</v>
      </c>
      <c r="E1396" s="120">
        <v>2</v>
      </c>
    </row>
    <row r="1397" spans="1:5" x14ac:dyDescent="0.3">
      <c r="A1397" s="46" t="s">
        <v>332</v>
      </c>
      <c r="B1397" s="7" t="s">
        <v>1122</v>
      </c>
      <c r="C1397" s="119">
        <v>3</v>
      </c>
      <c r="D1397" s="119">
        <v>5</v>
      </c>
      <c r="E1397" s="120">
        <v>6</v>
      </c>
    </row>
    <row r="1398" spans="1:5" x14ac:dyDescent="0.3">
      <c r="A1398" s="46" t="s">
        <v>704</v>
      </c>
      <c r="B1398" s="7" t="s">
        <v>1122</v>
      </c>
      <c r="C1398" s="119">
        <v>6</v>
      </c>
      <c r="D1398" s="119">
        <v>82</v>
      </c>
      <c r="E1398" s="120">
        <v>2</v>
      </c>
    </row>
    <row r="1399" spans="1:5" x14ac:dyDescent="0.3">
      <c r="A1399" s="46" t="s">
        <v>1123</v>
      </c>
      <c r="B1399" s="7" t="s">
        <v>1122</v>
      </c>
      <c r="C1399" s="119">
        <v>7</v>
      </c>
      <c r="D1399" s="119">
        <v>27</v>
      </c>
      <c r="E1399" s="120">
        <v>2</v>
      </c>
    </row>
    <row r="1400" spans="1:5" x14ac:dyDescent="0.3">
      <c r="A1400" s="46" t="s">
        <v>1058</v>
      </c>
      <c r="B1400" s="7" t="s">
        <v>1122</v>
      </c>
      <c r="C1400" s="119">
        <v>8</v>
      </c>
      <c r="D1400" s="119">
        <v>28</v>
      </c>
      <c r="E1400" s="120">
        <v>28</v>
      </c>
    </row>
    <row r="1401" spans="1:5" x14ac:dyDescent="0.3">
      <c r="A1401" s="46" t="s">
        <v>1124</v>
      </c>
      <c r="B1401" s="7" t="s">
        <v>1122</v>
      </c>
      <c r="C1401" s="119">
        <v>8</v>
      </c>
      <c r="D1401" s="119">
        <v>56</v>
      </c>
      <c r="E1401" s="120">
        <v>63</v>
      </c>
    </row>
    <row r="1402" spans="1:5" x14ac:dyDescent="0.3">
      <c r="A1402" s="46" t="s">
        <v>613</v>
      </c>
      <c r="B1402" s="7" t="s">
        <v>1122</v>
      </c>
      <c r="C1402" s="119">
        <v>9</v>
      </c>
      <c r="D1402" s="119">
        <v>82</v>
      </c>
      <c r="E1402" s="120">
        <v>63</v>
      </c>
    </row>
    <row r="1403" spans="1:5" x14ac:dyDescent="0.3">
      <c r="A1403" s="46" t="s">
        <v>1014</v>
      </c>
      <c r="B1403" s="7" t="s">
        <v>1122</v>
      </c>
      <c r="C1403" s="119">
        <v>13</v>
      </c>
      <c r="D1403" s="119">
        <v>58</v>
      </c>
      <c r="E1403" s="120">
        <v>52</v>
      </c>
    </row>
    <row r="1404" spans="1:5" x14ac:dyDescent="0.3">
      <c r="A1404" s="46" t="s">
        <v>1125</v>
      </c>
      <c r="B1404" s="7" t="s">
        <v>1126</v>
      </c>
      <c r="C1404" s="119">
        <v>5</v>
      </c>
      <c r="D1404" s="119">
        <v>75</v>
      </c>
      <c r="E1404" s="120">
        <v>75</v>
      </c>
    </row>
    <row r="1405" spans="1:5" x14ac:dyDescent="0.3">
      <c r="A1405" s="46" t="s">
        <v>263</v>
      </c>
      <c r="B1405" s="7" t="s">
        <v>1126</v>
      </c>
      <c r="C1405" s="119">
        <v>6</v>
      </c>
      <c r="D1405" s="119">
        <v>3</v>
      </c>
      <c r="E1405" s="120">
        <v>36</v>
      </c>
    </row>
    <row r="1406" spans="1:5" x14ac:dyDescent="0.3">
      <c r="A1406" s="46" t="s">
        <v>572</v>
      </c>
      <c r="B1406" s="7" t="s">
        <v>1126</v>
      </c>
      <c r="C1406" s="119">
        <v>11</v>
      </c>
      <c r="D1406" s="119">
        <v>33</v>
      </c>
      <c r="E1406" s="120">
        <v>14</v>
      </c>
    </row>
    <row r="1407" spans="1:5" x14ac:dyDescent="0.3">
      <c r="A1407" s="47" t="s">
        <v>295</v>
      </c>
      <c r="B1407" s="7" t="s">
        <v>1127</v>
      </c>
      <c r="C1407" s="119">
        <v>7</v>
      </c>
      <c r="D1407" s="119">
        <v>86</v>
      </c>
      <c r="E1407" s="120">
        <v>9</v>
      </c>
    </row>
    <row r="1408" spans="1:5" x14ac:dyDescent="0.3">
      <c r="A1408" s="46" t="s">
        <v>1128</v>
      </c>
      <c r="B1408" s="7" t="s">
        <v>1127</v>
      </c>
      <c r="C1408" s="119">
        <v>9</v>
      </c>
      <c r="D1408" s="119">
        <v>17</v>
      </c>
      <c r="E1408" s="120">
        <v>52</v>
      </c>
    </row>
    <row r="1409" spans="1:5" x14ac:dyDescent="0.3">
      <c r="A1409" s="46" t="s">
        <v>1129</v>
      </c>
      <c r="B1409" s="7" t="s">
        <v>1130</v>
      </c>
      <c r="C1409" s="119">
        <v>3</v>
      </c>
      <c r="D1409" s="119">
        <v>8</v>
      </c>
      <c r="E1409" s="120">
        <v>34</v>
      </c>
    </row>
    <row r="1410" spans="1:5" x14ac:dyDescent="0.3">
      <c r="A1410" s="46" t="s">
        <v>1131</v>
      </c>
      <c r="B1410" s="7" t="s">
        <v>1130</v>
      </c>
      <c r="C1410" s="119">
        <v>4</v>
      </c>
      <c r="D1410" s="119">
        <v>35</v>
      </c>
      <c r="E1410" s="120">
        <v>9</v>
      </c>
    </row>
    <row r="1411" spans="1:5" x14ac:dyDescent="0.3">
      <c r="A1411" s="46" t="s">
        <v>1132</v>
      </c>
      <c r="B1411" s="7" t="s">
        <v>1130</v>
      </c>
      <c r="C1411" s="119">
        <v>5</v>
      </c>
      <c r="D1411" s="119">
        <v>35</v>
      </c>
      <c r="E1411" s="120">
        <v>9</v>
      </c>
    </row>
    <row r="1412" spans="1:5" x14ac:dyDescent="0.3">
      <c r="A1412" s="46" t="s">
        <v>479</v>
      </c>
      <c r="B1412" s="7" t="s">
        <v>1130</v>
      </c>
      <c r="C1412" s="119">
        <v>6</v>
      </c>
      <c r="D1412" s="119">
        <v>5</v>
      </c>
      <c r="E1412" s="120">
        <v>30</v>
      </c>
    </row>
    <row r="1413" spans="1:5" x14ac:dyDescent="0.3">
      <c r="A1413" s="46" t="s">
        <v>479</v>
      </c>
      <c r="B1413" s="7" t="s">
        <v>1130</v>
      </c>
      <c r="C1413" s="119">
        <v>6</v>
      </c>
      <c r="D1413" s="119">
        <v>16</v>
      </c>
      <c r="E1413" s="120">
        <v>24</v>
      </c>
    </row>
    <row r="1414" spans="1:5" x14ac:dyDescent="0.3">
      <c r="A1414" s="46" t="s">
        <v>273</v>
      </c>
      <c r="B1414" s="7" t="s">
        <v>1130</v>
      </c>
      <c r="C1414" s="119">
        <v>7</v>
      </c>
      <c r="D1414" s="119" t="s">
        <v>1133</v>
      </c>
      <c r="E1414" s="120">
        <v>33</v>
      </c>
    </row>
    <row r="1415" spans="1:5" x14ac:dyDescent="0.3">
      <c r="A1415" s="46" t="s">
        <v>1134</v>
      </c>
      <c r="B1415" s="7" t="s">
        <v>1130</v>
      </c>
      <c r="C1415" s="119">
        <v>7</v>
      </c>
      <c r="D1415" s="119">
        <v>8</v>
      </c>
      <c r="E1415" s="120">
        <v>4</v>
      </c>
    </row>
    <row r="1416" spans="1:5" x14ac:dyDescent="0.3">
      <c r="A1416" s="46" t="s">
        <v>613</v>
      </c>
      <c r="B1416" s="7" t="s">
        <v>1130</v>
      </c>
      <c r="C1416" s="119">
        <v>9</v>
      </c>
      <c r="D1416" s="119" t="s">
        <v>481</v>
      </c>
      <c r="E1416" s="120">
        <v>29</v>
      </c>
    </row>
    <row r="1417" spans="1:5" x14ac:dyDescent="0.3">
      <c r="A1417" s="46" t="s">
        <v>747</v>
      </c>
      <c r="B1417" s="7" t="s">
        <v>1130</v>
      </c>
      <c r="C1417" s="119">
        <v>10</v>
      </c>
      <c r="D1417" s="119">
        <v>2</v>
      </c>
      <c r="E1417" s="120">
        <v>21</v>
      </c>
    </row>
    <row r="1418" spans="1:5" x14ac:dyDescent="0.3">
      <c r="A1418" s="46" t="s">
        <v>1061</v>
      </c>
      <c r="B1418" s="7" t="s">
        <v>1130</v>
      </c>
      <c r="C1418" s="119">
        <v>11</v>
      </c>
      <c r="D1418" s="119">
        <v>4</v>
      </c>
      <c r="E1418" s="120">
        <v>3</v>
      </c>
    </row>
    <row r="1419" spans="1:5" x14ac:dyDescent="0.3">
      <c r="A1419" s="46" t="s">
        <v>367</v>
      </c>
      <c r="B1419" s="7" t="s">
        <v>1130</v>
      </c>
      <c r="C1419" s="119">
        <v>27</v>
      </c>
      <c r="D1419" s="119">
        <v>2</v>
      </c>
      <c r="E1419" s="120">
        <v>21</v>
      </c>
    </row>
    <row r="1420" spans="1:5" x14ac:dyDescent="0.3">
      <c r="A1420" s="46" t="s">
        <v>376</v>
      </c>
      <c r="B1420" s="7" t="s">
        <v>1130</v>
      </c>
      <c r="C1420" s="119">
        <v>69</v>
      </c>
      <c r="D1420" s="119">
        <v>3</v>
      </c>
      <c r="E1420" s="120">
        <v>2</v>
      </c>
    </row>
    <row r="1421" spans="1:5" x14ac:dyDescent="0.3">
      <c r="A1421" s="46" t="s">
        <v>455</v>
      </c>
      <c r="B1421" s="7" t="s">
        <v>1135</v>
      </c>
      <c r="C1421" s="119">
        <v>10</v>
      </c>
      <c r="D1421" s="119">
        <v>35</v>
      </c>
      <c r="E1421" s="120">
        <v>82</v>
      </c>
    </row>
    <row r="1422" spans="1:5" x14ac:dyDescent="0.3">
      <c r="A1422" s="46" t="s">
        <v>491</v>
      </c>
      <c r="B1422" s="7" t="s">
        <v>1136</v>
      </c>
      <c r="C1422" s="119">
        <v>4</v>
      </c>
      <c r="D1422" s="119">
        <v>4</v>
      </c>
      <c r="E1422" s="120">
        <v>25</v>
      </c>
    </row>
    <row r="1423" spans="1:5" x14ac:dyDescent="0.3">
      <c r="A1423" s="46" t="s">
        <v>295</v>
      </c>
      <c r="B1423" s="7" t="s">
        <v>1137</v>
      </c>
      <c r="C1423" s="119">
        <v>8</v>
      </c>
      <c r="D1423" s="119">
        <v>53</v>
      </c>
      <c r="E1423" s="120">
        <v>53</v>
      </c>
    </row>
    <row r="1424" spans="1:5" x14ac:dyDescent="0.3">
      <c r="A1424" s="46" t="s">
        <v>869</v>
      </c>
      <c r="B1424" s="7" t="s">
        <v>1137</v>
      </c>
      <c r="C1424" s="119">
        <v>10</v>
      </c>
      <c r="D1424" s="119">
        <v>63</v>
      </c>
      <c r="E1424" s="120">
        <v>93</v>
      </c>
    </row>
    <row r="1425" spans="1:5" x14ac:dyDescent="0.3">
      <c r="A1425" s="46" t="s">
        <v>527</v>
      </c>
      <c r="B1425" s="7" t="s">
        <v>1138</v>
      </c>
      <c r="C1425" s="119">
        <v>7</v>
      </c>
      <c r="D1425" s="119">
        <v>53</v>
      </c>
      <c r="E1425" s="120">
        <v>63</v>
      </c>
    </row>
    <row r="1426" spans="1:5" x14ac:dyDescent="0.3">
      <c r="A1426" s="46" t="s">
        <v>245</v>
      </c>
      <c r="B1426" s="7" t="s">
        <v>1138</v>
      </c>
      <c r="C1426" s="119">
        <v>8</v>
      </c>
      <c r="D1426" s="119">
        <v>9</v>
      </c>
      <c r="E1426" s="120">
        <v>96</v>
      </c>
    </row>
    <row r="1427" spans="1:5" x14ac:dyDescent="0.3">
      <c r="A1427" s="46" t="s">
        <v>1139</v>
      </c>
      <c r="B1427" s="7" t="s">
        <v>1138</v>
      </c>
      <c r="C1427" s="119">
        <v>10</v>
      </c>
      <c r="D1427" s="119">
        <v>79</v>
      </c>
      <c r="E1427" s="120">
        <v>4</v>
      </c>
    </row>
    <row r="1428" spans="1:5" x14ac:dyDescent="0.3">
      <c r="A1428" s="46" t="s">
        <v>1140</v>
      </c>
      <c r="B1428" s="7" t="s">
        <v>1138</v>
      </c>
      <c r="C1428" s="119">
        <v>13</v>
      </c>
      <c r="D1428" s="119">
        <v>79</v>
      </c>
      <c r="E1428" s="120">
        <v>4</v>
      </c>
    </row>
    <row r="1429" spans="1:5" x14ac:dyDescent="0.3">
      <c r="A1429" s="46" t="s">
        <v>309</v>
      </c>
      <c r="B1429" s="7" t="s">
        <v>1141</v>
      </c>
      <c r="C1429" s="119">
        <v>6</v>
      </c>
      <c r="D1429" s="119">
        <v>18</v>
      </c>
      <c r="E1429" s="120">
        <v>42</v>
      </c>
    </row>
    <row r="1430" spans="1:5" x14ac:dyDescent="0.3">
      <c r="A1430" s="46" t="s">
        <v>623</v>
      </c>
      <c r="B1430" s="7" t="s">
        <v>1142</v>
      </c>
      <c r="C1430" s="119">
        <v>11</v>
      </c>
      <c r="D1430" s="119">
        <v>85</v>
      </c>
      <c r="E1430" s="120">
        <v>4</v>
      </c>
    </row>
    <row r="1431" spans="1:5" x14ac:dyDescent="0.3">
      <c r="A1431" s="46" t="s">
        <v>1143</v>
      </c>
      <c r="B1431" s="7" t="s">
        <v>1144</v>
      </c>
      <c r="C1431" s="119">
        <v>7</v>
      </c>
      <c r="D1431" s="119">
        <v>234</v>
      </c>
      <c r="E1431" s="120">
        <v>12</v>
      </c>
    </row>
    <row r="1432" spans="1:5" x14ac:dyDescent="0.3">
      <c r="A1432" s="46" t="s">
        <v>1145</v>
      </c>
      <c r="B1432" s="7" t="s">
        <v>1144</v>
      </c>
      <c r="C1432" s="119">
        <v>8</v>
      </c>
      <c r="D1432" s="119">
        <v>4</v>
      </c>
      <c r="E1432" s="120">
        <v>6</v>
      </c>
    </row>
    <row r="1433" spans="1:5" x14ac:dyDescent="0.3">
      <c r="A1433" s="46" t="s">
        <v>931</v>
      </c>
      <c r="B1433" s="7" t="s">
        <v>1144</v>
      </c>
      <c r="C1433" s="119">
        <v>11</v>
      </c>
      <c r="D1433" s="119">
        <v>87</v>
      </c>
      <c r="E1433" s="120">
        <v>27</v>
      </c>
    </row>
    <row r="1434" spans="1:5" x14ac:dyDescent="0.3">
      <c r="A1434" s="46" t="s">
        <v>1146</v>
      </c>
      <c r="B1434" s="7" t="s">
        <v>1147</v>
      </c>
      <c r="C1434" s="119">
        <v>9</v>
      </c>
      <c r="D1434" s="119">
        <v>12</v>
      </c>
      <c r="E1434" s="120">
        <v>41</v>
      </c>
    </row>
    <row r="1435" spans="1:5" x14ac:dyDescent="0.3">
      <c r="A1435" s="46" t="s">
        <v>1032</v>
      </c>
      <c r="B1435" s="7" t="s">
        <v>1147</v>
      </c>
      <c r="C1435" s="119">
        <v>10</v>
      </c>
      <c r="D1435" s="119">
        <v>9</v>
      </c>
      <c r="E1435" s="120">
        <v>68</v>
      </c>
    </row>
    <row r="1436" spans="1:5" x14ac:dyDescent="0.3">
      <c r="A1436" s="46" t="s">
        <v>1148</v>
      </c>
      <c r="B1436" s="7" t="s">
        <v>1147</v>
      </c>
      <c r="C1436" s="119">
        <v>11</v>
      </c>
      <c r="D1436" s="119">
        <v>12</v>
      </c>
      <c r="E1436" s="120">
        <v>9</v>
      </c>
    </row>
    <row r="1437" spans="1:5" x14ac:dyDescent="0.3">
      <c r="A1437" s="46" t="s">
        <v>903</v>
      </c>
      <c r="B1437" s="7" t="s">
        <v>1149</v>
      </c>
      <c r="C1437" s="119">
        <v>11</v>
      </c>
      <c r="D1437" s="119">
        <v>25</v>
      </c>
      <c r="E1437" s="120">
        <v>48</v>
      </c>
    </row>
    <row r="1438" spans="1:5" x14ac:dyDescent="0.3">
      <c r="A1438" s="46" t="s">
        <v>1150</v>
      </c>
      <c r="B1438" s="7" t="s">
        <v>1151</v>
      </c>
      <c r="C1438" s="119">
        <v>7</v>
      </c>
      <c r="D1438" s="119">
        <v>3</v>
      </c>
      <c r="E1438" s="120">
        <v>6</v>
      </c>
    </row>
    <row r="1439" spans="1:5" x14ac:dyDescent="0.3">
      <c r="A1439" s="46" t="s">
        <v>1152</v>
      </c>
      <c r="B1439" s="7" t="s">
        <v>1151</v>
      </c>
      <c r="C1439" s="119">
        <v>10</v>
      </c>
      <c r="D1439" s="119">
        <v>8</v>
      </c>
      <c r="E1439" s="120">
        <v>68</v>
      </c>
    </row>
    <row r="1440" spans="1:5" x14ac:dyDescent="0.3">
      <c r="A1440" s="46" t="s">
        <v>1153</v>
      </c>
      <c r="B1440" s="7" t="s">
        <v>1154</v>
      </c>
      <c r="C1440" s="119">
        <v>6</v>
      </c>
      <c r="D1440" s="119">
        <v>53</v>
      </c>
      <c r="E1440" s="120">
        <v>25</v>
      </c>
    </row>
    <row r="1441" spans="1:5" x14ac:dyDescent="0.3">
      <c r="A1441" s="46" t="s">
        <v>319</v>
      </c>
      <c r="B1441" s="7" t="s">
        <v>1155</v>
      </c>
      <c r="C1441" s="119">
        <v>23</v>
      </c>
      <c r="D1441" s="119">
        <v>17</v>
      </c>
      <c r="E1441" s="120">
        <v>5</v>
      </c>
    </row>
    <row r="1442" spans="1:5" x14ac:dyDescent="0.3">
      <c r="A1442" s="46" t="s">
        <v>253</v>
      </c>
      <c r="B1442" s="7" t="s">
        <v>1156</v>
      </c>
      <c r="C1442" s="119">
        <v>9</v>
      </c>
      <c r="D1442" s="119">
        <v>20</v>
      </c>
      <c r="E1442" s="120">
        <v>5</v>
      </c>
    </row>
    <row r="1443" spans="1:5" x14ac:dyDescent="0.3">
      <c r="A1443" s="46" t="s">
        <v>289</v>
      </c>
      <c r="B1443" s="7" t="s">
        <v>1157</v>
      </c>
      <c r="C1443" s="119">
        <v>5</v>
      </c>
      <c r="D1443" s="119">
        <v>8</v>
      </c>
      <c r="E1443" s="120">
        <v>8</v>
      </c>
    </row>
    <row r="1444" spans="1:5" x14ac:dyDescent="0.3">
      <c r="A1444" s="46" t="s">
        <v>562</v>
      </c>
      <c r="B1444" s="7" t="s">
        <v>1157</v>
      </c>
      <c r="C1444" s="119">
        <v>7</v>
      </c>
      <c r="D1444" s="119">
        <v>2</v>
      </c>
      <c r="E1444" s="120">
        <v>12</v>
      </c>
    </row>
    <row r="1445" spans="1:5" x14ac:dyDescent="0.3">
      <c r="A1445" s="46" t="s">
        <v>100</v>
      </c>
      <c r="B1445" s="7" t="s">
        <v>1157</v>
      </c>
      <c r="C1445" s="119">
        <v>9</v>
      </c>
      <c r="D1445" s="119">
        <v>12</v>
      </c>
      <c r="E1445" s="120">
        <v>24</v>
      </c>
    </row>
    <row r="1446" spans="1:5" x14ac:dyDescent="0.3">
      <c r="A1446" s="47" t="s">
        <v>1158</v>
      </c>
      <c r="B1446" s="7" t="s">
        <v>1157</v>
      </c>
      <c r="C1446" s="119">
        <v>12</v>
      </c>
      <c r="D1446" s="119">
        <v>11</v>
      </c>
      <c r="E1446" s="120">
        <v>14</v>
      </c>
    </row>
    <row r="1447" spans="1:5" x14ac:dyDescent="0.3">
      <c r="A1447" s="46" t="s">
        <v>1129</v>
      </c>
      <c r="B1447" s="7" t="s">
        <v>1159</v>
      </c>
      <c r="C1447" s="119">
        <v>6</v>
      </c>
      <c r="D1447" s="119">
        <v>5</v>
      </c>
      <c r="E1447" s="120">
        <v>56</v>
      </c>
    </row>
    <row r="1448" spans="1:5" x14ac:dyDescent="0.3">
      <c r="A1448" s="46" t="s">
        <v>508</v>
      </c>
      <c r="B1448" s="7" t="s">
        <v>1160</v>
      </c>
      <c r="C1448" s="119">
        <v>3</v>
      </c>
      <c r="D1448" s="119">
        <v>15</v>
      </c>
      <c r="E1448" s="120">
        <v>32</v>
      </c>
    </row>
    <row r="1449" spans="1:5" x14ac:dyDescent="0.3">
      <c r="A1449" s="46" t="s">
        <v>1161</v>
      </c>
      <c r="B1449" s="7" t="s">
        <v>1160</v>
      </c>
      <c r="C1449" s="119">
        <v>3</v>
      </c>
      <c r="D1449" s="119">
        <v>20</v>
      </c>
      <c r="E1449" s="120">
        <v>52</v>
      </c>
    </row>
    <row r="1450" spans="1:5" x14ac:dyDescent="0.3">
      <c r="A1450" s="46" t="s">
        <v>1162</v>
      </c>
      <c r="B1450" s="7" t="s">
        <v>1160</v>
      </c>
      <c r="C1450" s="119">
        <v>3</v>
      </c>
      <c r="D1450" s="119">
        <v>78</v>
      </c>
      <c r="E1450" s="120">
        <v>86</v>
      </c>
    </row>
    <row r="1451" spans="1:5" x14ac:dyDescent="0.3">
      <c r="A1451" s="46" t="s">
        <v>841</v>
      </c>
      <c r="B1451" s="7" t="s">
        <v>1160</v>
      </c>
      <c r="C1451" s="119">
        <v>4</v>
      </c>
      <c r="D1451" s="119">
        <v>12</v>
      </c>
      <c r="E1451" s="120">
        <v>6</v>
      </c>
    </row>
    <row r="1452" spans="1:5" x14ac:dyDescent="0.3">
      <c r="A1452" s="46" t="s">
        <v>755</v>
      </c>
      <c r="B1452" s="7" t="s">
        <v>1160</v>
      </c>
      <c r="C1452" s="119">
        <v>5</v>
      </c>
      <c r="D1452" s="119">
        <v>8</v>
      </c>
      <c r="E1452" s="120">
        <v>8</v>
      </c>
    </row>
    <row r="1453" spans="1:5" x14ac:dyDescent="0.3">
      <c r="A1453" s="46" t="s">
        <v>539</v>
      </c>
      <c r="B1453" s="7" t="s">
        <v>1160</v>
      </c>
      <c r="C1453" s="119">
        <v>5</v>
      </c>
      <c r="D1453" s="119">
        <v>71</v>
      </c>
      <c r="E1453" s="120">
        <v>66</v>
      </c>
    </row>
    <row r="1454" spans="1:5" x14ac:dyDescent="0.3">
      <c r="A1454" s="46" t="s">
        <v>264</v>
      </c>
      <c r="B1454" s="7" t="s">
        <v>1160</v>
      </c>
      <c r="C1454" s="119">
        <v>5</v>
      </c>
      <c r="D1454" s="119">
        <v>34</v>
      </c>
      <c r="E1454" s="120">
        <v>36</v>
      </c>
    </row>
    <row r="1455" spans="1:5" x14ac:dyDescent="0.3">
      <c r="A1455" s="46" t="s">
        <v>417</v>
      </c>
      <c r="B1455" s="7" t="s">
        <v>1160</v>
      </c>
      <c r="C1455" s="119">
        <v>5</v>
      </c>
      <c r="D1455" s="119">
        <v>37</v>
      </c>
      <c r="E1455" s="120">
        <v>4</v>
      </c>
    </row>
    <row r="1456" spans="1:5" x14ac:dyDescent="0.3">
      <c r="A1456" s="46" t="s">
        <v>625</v>
      </c>
      <c r="B1456" s="7" t="s">
        <v>1160</v>
      </c>
      <c r="C1456" s="119">
        <v>6</v>
      </c>
      <c r="D1456" s="119">
        <v>28</v>
      </c>
      <c r="E1456" s="120">
        <v>2</v>
      </c>
    </row>
    <row r="1457" spans="1:5" x14ac:dyDescent="0.3">
      <c r="A1457" s="46" t="s">
        <v>454</v>
      </c>
      <c r="B1457" s="7" t="s">
        <v>1160</v>
      </c>
      <c r="C1457" s="119">
        <v>6</v>
      </c>
      <c r="D1457" s="119">
        <v>34</v>
      </c>
      <c r="E1457" s="120">
        <v>1</v>
      </c>
    </row>
    <row r="1458" spans="1:5" x14ac:dyDescent="0.3">
      <c r="A1458" s="46" t="s">
        <v>1163</v>
      </c>
      <c r="B1458" s="7" t="s">
        <v>1160</v>
      </c>
      <c r="C1458" s="119">
        <v>6</v>
      </c>
      <c r="D1458" s="119">
        <v>10</v>
      </c>
      <c r="E1458" s="120">
        <v>47</v>
      </c>
    </row>
    <row r="1459" spans="1:5" x14ac:dyDescent="0.3">
      <c r="A1459" s="46" t="s">
        <v>380</v>
      </c>
      <c r="B1459" s="7" t="s">
        <v>1160</v>
      </c>
      <c r="C1459" s="119">
        <v>7</v>
      </c>
      <c r="D1459" s="119">
        <v>19</v>
      </c>
      <c r="E1459" s="120">
        <v>38</v>
      </c>
    </row>
    <row r="1460" spans="1:5" x14ac:dyDescent="0.3">
      <c r="A1460" s="46" t="s">
        <v>264</v>
      </c>
      <c r="B1460" s="7" t="s">
        <v>1160</v>
      </c>
      <c r="C1460" s="119">
        <v>7</v>
      </c>
      <c r="D1460" s="119">
        <v>15</v>
      </c>
      <c r="E1460" s="120">
        <v>10</v>
      </c>
    </row>
    <row r="1461" spans="1:5" x14ac:dyDescent="0.3">
      <c r="A1461" s="46" t="s">
        <v>1164</v>
      </c>
      <c r="B1461" s="7" t="s">
        <v>1160</v>
      </c>
      <c r="C1461" s="119">
        <v>8</v>
      </c>
      <c r="D1461" s="119">
        <v>53</v>
      </c>
      <c r="E1461" s="120">
        <v>10</v>
      </c>
    </row>
    <row r="1462" spans="1:5" x14ac:dyDescent="0.3">
      <c r="A1462" s="46" t="s">
        <v>427</v>
      </c>
      <c r="B1462" s="7" t="s">
        <v>1160</v>
      </c>
      <c r="C1462" s="119">
        <v>8</v>
      </c>
      <c r="D1462" s="119">
        <v>29</v>
      </c>
      <c r="E1462" s="120">
        <v>42</v>
      </c>
    </row>
    <row r="1463" spans="1:5" x14ac:dyDescent="0.3">
      <c r="A1463" s="46" t="s">
        <v>260</v>
      </c>
      <c r="B1463" s="7" t="s">
        <v>1160</v>
      </c>
      <c r="C1463" s="119">
        <v>8</v>
      </c>
      <c r="D1463" s="119">
        <v>25</v>
      </c>
      <c r="E1463" s="120">
        <v>10</v>
      </c>
    </row>
    <row r="1464" spans="1:5" x14ac:dyDescent="0.3">
      <c r="A1464" s="46" t="s">
        <v>260</v>
      </c>
      <c r="B1464" s="7" t="s">
        <v>1160</v>
      </c>
      <c r="C1464" s="119">
        <v>8</v>
      </c>
      <c r="D1464" s="119">
        <v>25</v>
      </c>
      <c r="E1464" s="120">
        <v>10</v>
      </c>
    </row>
    <row r="1465" spans="1:5" x14ac:dyDescent="0.3">
      <c r="A1465" s="46" t="s">
        <v>297</v>
      </c>
      <c r="B1465" s="7" t="s">
        <v>1160</v>
      </c>
      <c r="C1465" s="119">
        <v>8</v>
      </c>
      <c r="D1465" s="119">
        <v>30</v>
      </c>
      <c r="E1465" s="120">
        <v>21</v>
      </c>
    </row>
    <row r="1466" spans="1:5" x14ac:dyDescent="0.3">
      <c r="A1466" s="46" t="s">
        <v>242</v>
      </c>
      <c r="B1466" s="7" t="s">
        <v>1160</v>
      </c>
      <c r="C1466" s="119">
        <v>9</v>
      </c>
      <c r="D1466" s="119">
        <v>28</v>
      </c>
      <c r="E1466" s="120">
        <v>2</v>
      </c>
    </row>
    <row r="1467" spans="1:5" x14ac:dyDescent="0.3">
      <c r="A1467" s="46" t="s">
        <v>479</v>
      </c>
      <c r="B1467" s="7" t="s">
        <v>1160</v>
      </c>
      <c r="C1467" s="119">
        <v>9</v>
      </c>
      <c r="D1467" s="119">
        <v>3</v>
      </c>
      <c r="E1467" s="120">
        <v>3</v>
      </c>
    </row>
    <row r="1468" spans="1:5" x14ac:dyDescent="0.3">
      <c r="A1468" s="46" t="s">
        <v>1165</v>
      </c>
      <c r="B1468" s="7" t="s">
        <v>1160</v>
      </c>
      <c r="C1468" s="119">
        <v>9</v>
      </c>
      <c r="D1468" s="119">
        <v>39</v>
      </c>
      <c r="E1468" s="120">
        <v>4</v>
      </c>
    </row>
    <row r="1469" spans="1:5" x14ac:dyDescent="0.3">
      <c r="A1469" s="46" t="s">
        <v>270</v>
      </c>
      <c r="B1469" s="7" t="s">
        <v>1160</v>
      </c>
      <c r="C1469" s="119">
        <v>9</v>
      </c>
      <c r="D1469" s="119">
        <v>7</v>
      </c>
      <c r="E1469" s="120">
        <v>12</v>
      </c>
    </row>
    <row r="1470" spans="1:5" x14ac:dyDescent="0.3">
      <c r="A1470" s="46" t="s">
        <v>279</v>
      </c>
      <c r="B1470" s="7" t="s">
        <v>1160</v>
      </c>
      <c r="C1470" s="119">
        <v>10</v>
      </c>
      <c r="D1470" s="119">
        <v>53</v>
      </c>
      <c r="E1470" s="120">
        <v>8</v>
      </c>
    </row>
    <row r="1471" spans="1:5" x14ac:dyDescent="0.3">
      <c r="A1471" s="46" t="s">
        <v>259</v>
      </c>
      <c r="B1471" s="7" t="s">
        <v>1160</v>
      </c>
      <c r="C1471" s="119">
        <v>10</v>
      </c>
      <c r="D1471" s="119">
        <v>4</v>
      </c>
      <c r="E1471" s="120">
        <v>45</v>
      </c>
    </row>
    <row r="1472" spans="1:5" x14ac:dyDescent="0.3">
      <c r="A1472" s="46" t="s">
        <v>785</v>
      </c>
      <c r="B1472" s="7" t="s">
        <v>1160</v>
      </c>
      <c r="C1472" s="119">
        <v>10</v>
      </c>
      <c r="D1472" s="119" t="s">
        <v>1166</v>
      </c>
      <c r="E1472" s="120">
        <v>44</v>
      </c>
    </row>
    <row r="1473" spans="1:5" x14ac:dyDescent="0.3">
      <c r="A1473" s="47" t="s">
        <v>955</v>
      </c>
      <c r="B1473" s="7" t="s">
        <v>1160</v>
      </c>
      <c r="C1473" s="119">
        <v>10</v>
      </c>
      <c r="D1473" s="119">
        <v>55</v>
      </c>
      <c r="E1473" s="120">
        <v>64</v>
      </c>
    </row>
    <row r="1474" spans="1:5" x14ac:dyDescent="0.3">
      <c r="A1474" s="46" t="s">
        <v>464</v>
      </c>
      <c r="B1474" s="7" t="s">
        <v>1160</v>
      </c>
      <c r="C1474" s="119">
        <v>10</v>
      </c>
      <c r="D1474" s="119">
        <v>14</v>
      </c>
      <c r="E1474" s="120">
        <v>8</v>
      </c>
    </row>
    <row r="1475" spans="1:5" x14ac:dyDescent="0.3">
      <c r="A1475" s="46" t="s">
        <v>290</v>
      </c>
      <c r="B1475" s="7" t="s">
        <v>1160</v>
      </c>
      <c r="C1475" s="119">
        <v>11</v>
      </c>
      <c r="D1475" s="119">
        <v>316</v>
      </c>
      <c r="E1475" s="120">
        <v>30</v>
      </c>
    </row>
    <row r="1476" spans="1:5" x14ac:dyDescent="0.3">
      <c r="A1476" s="46" t="s">
        <v>1167</v>
      </c>
      <c r="B1476" s="7" t="s">
        <v>1160</v>
      </c>
      <c r="C1476" s="119">
        <v>11</v>
      </c>
      <c r="D1476" s="119">
        <v>52</v>
      </c>
      <c r="E1476" s="120">
        <v>5</v>
      </c>
    </row>
    <row r="1477" spans="1:5" x14ac:dyDescent="0.3">
      <c r="A1477" s="46" t="s">
        <v>994</v>
      </c>
      <c r="B1477" s="7" t="s">
        <v>1160</v>
      </c>
      <c r="C1477" s="119">
        <v>11</v>
      </c>
      <c r="D1477" s="119">
        <v>2</v>
      </c>
      <c r="E1477" s="120">
        <v>3</v>
      </c>
    </row>
    <row r="1478" spans="1:5" x14ac:dyDescent="0.3">
      <c r="A1478" s="46" t="s">
        <v>456</v>
      </c>
      <c r="B1478" s="7" t="s">
        <v>1160</v>
      </c>
      <c r="C1478" s="119">
        <v>25</v>
      </c>
      <c r="D1478" s="119">
        <v>28</v>
      </c>
      <c r="E1478" s="120">
        <v>8</v>
      </c>
    </row>
    <row r="1479" spans="1:5" x14ac:dyDescent="0.3">
      <c r="A1479" s="46" t="s">
        <v>1168</v>
      </c>
      <c r="B1479" s="7" t="s">
        <v>1169</v>
      </c>
      <c r="C1479" s="119">
        <v>7</v>
      </c>
      <c r="D1479" s="119">
        <v>5</v>
      </c>
      <c r="E1479" s="120">
        <v>5</v>
      </c>
    </row>
    <row r="1480" spans="1:5" x14ac:dyDescent="0.3">
      <c r="A1480" s="46" t="s">
        <v>1170</v>
      </c>
      <c r="B1480" s="7" t="s">
        <v>1169</v>
      </c>
      <c r="C1480" s="119">
        <v>9</v>
      </c>
      <c r="D1480" s="119">
        <v>5</v>
      </c>
      <c r="E1480" s="120">
        <v>11</v>
      </c>
    </row>
    <row r="1481" spans="1:5" x14ac:dyDescent="0.3">
      <c r="A1481" s="46" t="s">
        <v>520</v>
      </c>
      <c r="B1481" s="7" t="s">
        <v>1171</v>
      </c>
      <c r="C1481" s="119">
        <v>8</v>
      </c>
      <c r="D1481" s="119">
        <v>25</v>
      </c>
      <c r="E1481" s="120">
        <v>42</v>
      </c>
    </row>
    <row r="1482" spans="1:5" x14ac:dyDescent="0.3">
      <c r="A1482" s="46" t="s">
        <v>243</v>
      </c>
      <c r="B1482" s="7" t="s">
        <v>1172</v>
      </c>
      <c r="C1482" s="119">
        <v>5</v>
      </c>
      <c r="D1482" s="119">
        <v>7</v>
      </c>
      <c r="E1482" s="120">
        <v>27</v>
      </c>
    </row>
    <row r="1483" spans="1:5" x14ac:dyDescent="0.3">
      <c r="A1483" s="46" t="s">
        <v>1173</v>
      </c>
      <c r="B1483" s="7" t="s">
        <v>1172</v>
      </c>
      <c r="C1483" s="119">
        <v>6</v>
      </c>
      <c r="D1483" s="119">
        <v>72</v>
      </c>
      <c r="E1483" s="120">
        <v>72</v>
      </c>
    </row>
    <row r="1484" spans="1:5" x14ac:dyDescent="0.3">
      <c r="A1484" s="46" t="s">
        <v>1207</v>
      </c>
      <c r="B1484" s="7" t="s">
        <v>1174</v>
      </c>
      <c r="C1484" s="119">
        <v>8</v>
      </c>
      <c r="D1484" s="119">
        <v>4</v>
      </c>
      <c r="E1484" s="120">
        <v>83</v>
      </c>
    </row>
    <row r="1485" spans="1:5" x14ac:dyDescent="0.3">
      <c r="A1485" s="46" t="s">
        <v>1175</v>
      </c>
      <c r="B1485" s="7" t="s">
        <v>1176</v>
      </c>
      <c r="C1485" s="119">
        <v>9</v>
      </c>
      <c r="D1485" s="119">
        <v>16</v>
      </c>
      <c r="E1485" s="120">
        <v>63</v>
      </c>
    </row>
    <row r="1486" spans="1:5" x14ac:dyDescent="0.3">
      <c r="A1486" s="46" t="s">
        <v>1177</v>
      </c>
      <c r="B1486" s="7" t="s">
        <v>1176</v>
      </c>
      <c r="C1486" s="119">
        <v>10</v>
      </c>
      <c r="D1486" s="119">
        <v>56</v>
      </c>
      <c r="E1486" s="120">
        <v>53</v>
      </c>
    </row>
    <row r="1487" spans="1:5" x14ac:dyDescent="0.3">
      <c r="A1487" s="46" t="s">
        <v>1178</v>
      </c>
      <c r="B1487" s="7" t="s">
        <v>1179</v>
      </c>
      <c r="C1487" s="119">
        <v>9</v>
      </c>
      <c r="D1487" s="119">
        <v>8</v>
      </c>
      <c r="E1487" s="120">
        <v>8</v>
      </c>
    </row>
    <row r="1488" spans="1:5" x14ac:dyDescent="0.3">
      <c r="A1488" s="46" t="s">
        <v>438</v>
      </c>
      <c r="B1488" s="7" t="s">
        <v>1180</v>
      </c>
      <c r="C1488" s="119">
        <v>8</v>
      </c>
      <c r="D1488" s="119">
        <v>15</v>
      </c>
      <c r="E1488" s="120">
        <v>6</v>
      </c>
    </row>
    <row r="1489" spans="1:5" x14ac:dyDescent="0.3">
      <c r="A1489" s="46" t="s">
        <v>291</v>
      </c>
      <c r="B1489" s="7" t="s">
        <v>1181</v>
      </c>
      <c r="C1489" s="119">
        <v>5</v>
      </c>
      <c r="D1489" s="119">
        <v>10</v>
      </c>
      <c r="E1489" s="120">
        <v>14</v>
      </c>
    </row>
    <row r="1490" spans="1:5" x14ac:dyDescent="0.3">
      <c r="A1490" s="46" t="s">
        <v>1182</v>
      </c>
      <c r="B1490" s="7" t="s">
        <v>1181</v>
      </c>
      <c r="C1490" s="119">
        <v>6</v>
      </c>
      <c r="D1490" s="119">
        <v>22</v>
      </c>
      <c r="E1490" s="120">
        <v>75</v>
      </c>
    </row>
    <row r="1491" spans="1:5" x14ac:dyDescent="0.3">
      <c r="A1491" s="46" t="s">
        <v>826</v>
      </c>
      <c r="B1491" s="7" t="s">
        <v>1181</v>
      </c>
      <c r="C1491" s="119">
        <v>6</v>
      </c>
      <c r="D1491" s="119">
        <v>11</v>
      </c>
      <c r="E1491" s="120">
        <v>43</v>
      </c>
    </row>
    <row r="1492" spans="1:5" x14ac:dyDescent="0.3">
      <c r="A1492" s="46" t="s">
        <v>1183</v>
      </c>
      <c r="B1492" s="7" t="s">
        <v>1181</v>
      </c>
      <c r="C1492" s="119">
        <v>6</v>
      </c>
      <c r="D1492" s="119">
        <v>28</v>
      </c>
      <c r="E1492" s="120">
        <v>93</v>
      </c>
    </row>
    <row r="1493" spans="1:5" x14ac:dyDescent="0.3">
      <c r="A1493" s="46" t="s">
        <v>539</v>
      </c>
      <c r="B1493" s="7" t="s">
        <v>1181</v>
      </c>
      <c r="C1493" s="119">
        <v>6</v>
      </c>
      <c r="D1493" s="119">
        <v>5</v>
      </c>
      <c r="E1493" s="120">
        <v>19</v>
      </c>
    </row>
    <row r="1494" spans="1:5" x14ac:dyDescent="0.3">
      <c r="A1494" s="46" t="s">
        <v>826</v>
      </c>
      <c r="B1494" s="7" t="s">
        <v>1181</v>
      </c>
      <c r="C1494" s="119">
        <v>6</v>
      </c>
      <c r="D1494" s="119">
        <v>12</v>
      </c>
      <c r="E1494" s="120">
        <v>1</v>
      </c>
    </row>
    <row r="1495" spans="1:5" x14ac:dyDescent="0.3">
      <c r="A1495" s="46" t="s">
        <v>826</v>
      </c>
      <c r="B1495" s="7" t="s">
        <v>1181</v>
      </c>
      <c r="C1495" s="119">
        <v>6</v>
      </c>
      <c r="D1495" s="119">
        <v>22</v>
      </c>
      <c r="E1495" s="120">
        <v>18</v>
      </c>
    </row>
    <row r="1496" spans="1:5" x14ac:dyDescent="0.3">
      <c r="A1496" s="46" t="s">
        <v>262</v>
      </c>
      <c r="B1496" s="7" t="s">
        <v>1181</v>
      </c>
      <c r="C1496" s="119">
        <v>6</v>
      </c>
      <c r="D1496" s="119">
        <v>12</v>
      </c>
      <c r="E1496" s="120">
        <v>6</v>
      </c>
    </row>
    <row r="1497" spans="1:5" x14ac:dyDescent="0.3">
      <c r="A1497" s="46" t="s">
        <v>495</v>
      </c>
      <c r="B1497" s="7" t="s">
        <v>1181</v>
      </c>
      <c r="C1497" s="119">
        <v>6</v>
      </c>
      <c r="D1497" s="119">
        <v>24</v>
      </c>
      <c r="E1497" s="120">
        <v>3</v>
      </c>
    </row>
    <row r="1498" spans="1:5" x14ac:dyDescent="0.3">
      <c r="A1498" s="46" t="s">
        <v>1184</v>
      </c>
      <c r="B1498" s="7" t="s">
        <v>1181</v>
      </c>
      <c r="C1498" s="119">
        <v>6</v>
      </c>
      <c r="D1498" s="119">
        <v>5</v>
      </c>
      <c r="E1498" s="120">
        <v>36</v>
      </c>
    </row>
    <row r="1499" spans="1:5" x14ac:dyDescent="0.3">
      <c r="A1499" s="46" t="s">
        <v>1164</v>
      </c>
      <c r="B1499" s="7" t="s">
        <v>1181</v>
      </c>
      <c r="C1499" s="119">
        <v>7</v>
      </c>
      <c r="D1499" s="119" t="s">
        <v>1185</v>
      </c>
      <c r="E1499" s="120">
        <v>4</v>
      </c>
    </row>
    <row r="1500" spans="1:5" x14ac:dyDescent="0.3">
      <c r="A1500" s="46" t="s">
        <v>253</v>
      </c>
      <c r="B1500" s="7" t="s">
        <v>1181</v>
      </c>
      <c r="C1500" s="119">
        <v>7</v>
      </c>
      <c r="D1500" s="119">
        <v>2</v>
      </c>
      <c r="E1500" s="120">
        <v>37</v>
      </c>
    </row>
    <row r="1501" spans="1:5" x14ac:dyDescent="0.3">
      <c r="A1501" s="46" t="s">
        <v>399</v>
      </c>
      <c r="B1501" s="7" t="s">
        <v>1181</v>
      </c>
      <c r="C1501" s="119">
        <v>8</v>
      </c>
      <c r="D1501" s="119">
        <v>36</v>
      </c>
      <c r="E1501" s="120">
        <v>11</v>
      </c>
    </row>
    <row r="1502" spans="1:5" x14ac:dyDescent="0.3">
      <c r="A1502" s="46" t="s">
        <v>285</v>
      </c>
      <c r="B1502" s="7" t="s">
        <v>1181</v>
      </c>
      <c r="C1502" s="119">
        <v>8</v>
      </c>
      <c r="D1502" s="119">
        <v>26</v>
      </c>
      <c r="E1502" s="120">
        <v>36</v>
      </c>
    </row>
    <row r="1503" spans="1:5" x14ac:dyDescent="0.3">
      <c r="A1503" s="46" t="s">
        <v>1186</v>
      </c>
      <c r="B1503" s="7" t="s">
        <v>1181</v>
      </c>
      <c r="C1503" s="119">
        <v>8</v>
      </c>
      <c r="D1503" s="119">
        <v>33</v>
      </c>
      <c r="E1503" s="120">
        <v>21</v>
      </c>
    </row>
    <row r="1504" spans="1:5" x14ac:dyDescent="0.3">
      <c r="A1504" s="46" t="s">
        <v>455</v>
      </c>
      <c r="B1504" s="7" t="s">
        <v>1181</v>
      </c>
      <c r="C1504" s="119">
        <v>9</v>
      </c>
      <c r="D1504" s="119">
        <v>26</v>
      </c>
      <c r="E1504" s="120">
        <v>1</v>
      </c>
    </row>
    <row r="1505" spans="1:5" x14ac:dyDescent="0.3">
      <c r="A1505" s="46" t="s">
        <v>393</v>
      </c>
      <c r="B1505" s="7" t="s">
        <v>1181</v>
      </c>
      <c r="C1505" s="119">
        <v>9</v>
      </c>
      <c r="D1505" s="119" t="s">
        <v>1185</v>
      </c>
      <c r="E1505" s="120">
        <v>4</v>
      </c>
    </row>
    <row r="1506" spans="1:5" x14ac:dyDescent="0.3">
      <c r="A1506" s="46" t="s">
        <v>1187</v>
      </c>
      <c r="B1506" s="7" t="s">
        <v>1181</v>
      </c>
      <c r="C1506" s="119">
        <v>9</v>
      </c>
      <c r="D1506" s="119">
        <v>2</v>
      </c>
      <c r="E1506" s="120">
        <v>4</v>
      </c>
    </row>
    <row r="1507" spans="1:5" x14ac:dyDescent="0.3">
      <c r="A1507" s="46" t="s">
        <v>373</v>
      </c>
      <c r="B1507" s="7" t="s">
        <v>1181</v>
      </c>
      <c r="C1507" s="119">
        <v>9</v>
      </c>
      <c r="D1507" s="119">
        <v>49</v>
      </c>
      <c r="E1507" s="120">
        <v>9</v>
      </c>
    </row>
    <row r="1508" spans="1:5" x14ac:dyDescent="0.3">
      <c r="A1508" s="46" t="s">
        <v>160</v>
      </c>
      <c r="B1508" s="7" t="s">
        <v>1181</v>
      </c>
      <c r="C1508" s="119">
        <v>10</v>
      </c>
      <c r="D1508" s="119">
        <v>5</v>
      </c>
      <c r="E1508" s="120">
        <v>43</v>
      </c>
    </row>
    <row r="1509" spans="1:5" x14ac:dyDescent="0.3">
      <c r="A1509" s="46" t="s">
        <v>1188</v>
      </c>
      <c r="B1509" s="7" t="s">
        <v>1181</v>
      </c>
      <c r="C1509" s="119">
        <v>10</v>
      </c>
      <c r="D1509" s="119">
        <v>1</v>
      </c>
      <c r="E1509" s="120">
        <v>1</v>
      </c>
    </row>
    <row r="1510" spans="1:5" x14ac:dyDescent="0.3">
      <c r="A1510" s="46" t="s">
        <v>274</v>
      </c>
      <c r="B1510" s="7" t="s">
        <v>1181</v>
      </c>
      <c r="C1510" s="119">
        <v>10</v>
      </c>
      <c r="D1510" s="119">
        <v>26</v>
      </c>
      <c r="E1510" s="120">
        <v>73</v>
      </c>
    </row>
    <row r="1511" spans="1:5" x14ac:dyDescent="0.3">
      <c r="A1511" s="46" t="s">
        <v>1189</v>
      </c>
      <c r="B1511" s="7" t="s">
        <v>1181</v>
      </c>
      <c r="C1511" s="119">
        <v>19</v>
      </c>
      <c r="D1511" s="119">
        <v>11</v>
      </c>
      <c r="E1511" s="120">
        <v>24</v>
      </c>
    </row>
    <row r="1512" spans="1:5" x14ac:dyDescent="0.3">
      <c r="A1512" s="46" t="s">
        <v>877</v>
      </c>
      <c r="B1512" s="7" t="s">
        <v>1181</v>
      </c>
      <c r="C1512" s="119">
        <v>19</v>
      </c>
      <c r="D1512" s="119">
        <v>3</v>
      </c>
      <c r="E1512" s="120">
        <v>69</v>
      </c>
    </row>
    <row r="1513" spans="1:5" x14ac:dyDescent="0.3">
      <c r="A1513" s="46" t="s">
        <v>380</v>
      </c>
      <c r="B1513" s="7" t="s">
        <v>1181</v>
      </c>
      <c r="C1513" s="119">
        <v>22</v>
      </c>
      <c r="D1513" s="119">
        <v>11</v>
      </c>
      <c r="E1513" s="120">
        <v>42</v>
      </c>
    </row>
    <row r="1514" spans="1:5" x14ac:dyDescent="0.3">
      <c r="A1514" s="46" t="s">
        <v>100</v>
      </c>
      <c r="B1514" s="7" t="s">
        <v>1181</v>
      </c>
      <c r="C1514" s="119">
        <v>29</v>
      </c>
      <c r="D1514" s="119">
        <v>11</v>
      </c>
      <c r="E1514" s="120">
        <v>52</v>
      </c>
    </row>
    <row r="1515" spans="1:5" x14ac:dyDescent="0.3">
      <c r="A1515" s="46" t="s">
        <v>520</v>
      </c>
      <c r="B1515" s="7" t="s">
        <v>1190</v>
      </c>
      <c r="C1515" s="119">
        <v>6</v>
      </c>
      <c r="D1515" s="119">
        <v>3</v>
      </c>
      <c r="E1515" s="120">
        <v>1</v>
      </c>
    </row>
    <row r="1516" spans="1:5" x14ac:dyDescent="0.3">
      <c r="A1516" s="46" t="s">
        <v>395</v>
      </c>
      <c r="B1516" s="7" t="s">
        <v>1190</v>
      </c>
      <c r="C1516" s="119">
        <v>6</v>
      </c>
      <c r="D1516" s="119">
        <v>10</v>
      </c>
      <c r="E1516" s="120">
        <v>2</v>
      </c>
    </row>
    <row r="1517" spans="1:5" x14ac:dyDescent="0.3">
      <c r="A1517" s="46" t="s">
        <v>328</v>
      </c>
      <c r="B1517" s="7" t="s">
        <v>1190</v>
      </c>
      <c r="C1517" s="119">
        <v>7</v>
      </c>
      <c r="D1517" s="119">
        <v>8</v>
      </c>
      <c r="E1517" s="120">
        <v>9</v>
      </c>
    </row>
    <row r="1518" spans="1:5" x14ac:dyDescent="0.3">
      <c r="A1518" s="46" t="s">
        <v>270</v>
      </c>
      <c r="B1518" s="7" t="s">
        <v>1190</v>
      </c>
      <c r="C1518" s="119">
        <v>9</v>
      </c>
      <c r="D1518" s="119">
        <v>25</v>
      </c>
      <c r="E1518" s="120">
        <v>9</v>
      </c>
    </row>
    <row r="1519" spans="1:5" x14ac:dyDescent="0.3">
      <c r="A1519" s="46" t="s">
        <v>847</v>
      </c>
      <c r="B1519" s="7" t="s">
        <v>1190</v>
      </c>
      <c r="C1519" s="119">
        <v>11</v>
      </c>
      <c r="D1519" s="119">
        <v>3</v>
      </c>
      <c r="E1519" s="120">
        <v>52</v>
      </c>
    </row>
    <row r="1520" spans="1:5" x14ac:dyDescent="0.3">
      <c r="A1520" s="46" t="s">
        <v>1018</v>
      </c>
      <c r="B1520" s="7" t="s">
        <v>1190</v>
      </c>
      <c r="C1520" s="119">
        <v>12</v>
      </c>
      <c r="D1520" s="119">
        <v>4</v>
      </c>
      <c r="E1520" s="120">
        <v>6</v>
      </c>
    </row>
    <row r="1521" spans="1:5" x14ac:dyDescent="0.3">
      <c r="A1521" s="46" t="s">
        <v>701</v>
      </c>
      <c r="B1521" s="7" t="s">
        <v>1191</v>
      </c>
      <c r="C1521" s="119">
        <v>5</v>
      </c>
      <c r="D1521" s="119">
        <v>1</v>
      </c>
      <c r="E1521" s="120">
        <v>28</v>
      </c>
    </row>
    <row r="1522" spans="1:5" x14ac:dyDescent="0.3">
      <c r="A1522" s="46" t="s">
        <v>911</v>
      </c>
      <c r="B1522" s="7" t="s">
        <v>1191</v>
      </c>
      <c r="C1522" s="119">
        <v>6</v>
      </c>
      <c r="D1522" s="119">
        <v>11</v>
      </c>
      <c r="E1522" s="120">
        <v>15</v>
      </c>
    </row>
    <row r="1523" spans="1:5" x14ac:dyDescent="0.3">
      <c r="A1523" s="46" t="s">
        <v>534</v>
      </c>
      <c r="B1523" s="7" t="s">
        <v>1191</v>
      </c>
      <c r="C1523" s="119">
        <v>6</v>
      </c>
      <c r="D1523" s="119">
        <v>2</v>
      </c>
      <c r="E1523" s="120">
        <v>5</v>
      </c>
    </row>
    <row r="1524" spans="1:5" x14ac:dyDescent="0.3">
      <c r="A1524" s="46" t="s">
        <v>464</v>
      </c>
      <c r="B1524" s="7" t="s">
        <v>1191</v>
      </c>
      <c r="C1524" s="119">
        <v>6</v>
      </c>
      <c r="D1524" s="119">
        <v>7</v>
      </c>
      <c r="E1524" s="120">
        <v>21</v>
      </c>
    </row>
    <row r="1525" spans="1:5" x14ac:dyDescent="0.3">
      <c r="A1525" s="46" t="s">
        <v>380</v>
      </c>
      <c r="B1525" s="7" t="s">
        <v>1191</v>
      </c>
      <c r="C1525" s="119">
        <v>8</v>
      </c>
      <c r="D1525" s="119">
        <v>13</v>
      </c>
      <c r="E1525" s="120">
        <v>8</v>
      </c>
    </row>
    <row r="1526" spans="1:5" x14ac:dyDescent="0.3">
      <c r="A1526" s="46" t="s">
        <v>652</v>
      </c>
      <c r="B1526" s="7" t="s">
        <v>1191</v>
      </c>
      <c r="C1526" s="119">
        <v>8</v>
      </c>
      <c r="D1526" s="119">
        <v>3</v>
      </c>
      <c r="E1526" s="120">
        <v>18</v>
      </c>
    </row>
    <row r="1527" spans="1:5" x14ac:dyDescent="0.3">
      <c r="A1527" s="46" t="s">
        <v>285</v>
      </c>
      <c r="B1527" s="7" t="s">
        <v>1191</v>
      </c>
      <c r="C1527" s="119">
        <v>9</v>
      </c>
      <c r="D1527" s="119">
        <v>86</v>
      </c>
      <c r="E1527" s="120">
        <v>7</v>
      </c>
    </row>
    <row r="1528" spans="1:5" x14ac:dyDescent="0.3">
      <c r="A1528" s="46" t="s">
        <v>1192</v>
      </c>
      <c r="B1528" s="7" t="s">
        <v>1191</v>
      </c>
      <c r="C1528" s="119">
        <v>11</v>
      </c>
      <c r="D1528" s="119">
        <v>19</v>
      </c>
      <c r="E1528" s="120">
        <v>7</v>
      </c>
    </row>
    <row r="1529" spans="1:5" x14ac:dyDescent="0.3">
      <c r="A1529" s="46" t="s">
        <v>313</v>
      </c>
      <c r="B1529" s="7" t="s">
        <v>1193</v>
      </c>
      <c r="C1529" s="119">
        <v>5</v>
      </c>
      <c r="D1529" s="119">
        <v>10</v>
      </c>
      <c r="E1529" s="120">
        <v>35</v>
      </c>
    </row>
    <row r="1530" spans="1:5" x14ac:dyDescent="0.3">
      <c r="A1530" s="46" t="s">
        <v>370</v>
      </c>
      <c r="B1530" s="7" t="s">
        <v>1193</v>
      </c>
      <c r="C1530" s="119">
        <v>12</v>
      </c>
      <c r="D1530" s="119">
        <v>6</v>
      </c>
      <c r="E1530" s="120">
        <v>24</v>
      </c>
    </row>
    <row r="1531" spans="1:5" x14ac:dyDescent="0.3">
      <c r="A1531" s="46" t="s">
        <v>257</v>
      </c>
      <c r="B1531" s="7" t="s">
        <v>1193</v>
      </c>
      <c r="C1531" s="119">
        <v>12</v>
      </c>
      <c r="D1531" s="119">
        <v>2</v>
      </c>
      <c r="E1531" s="120">
        <v>13</v>
      </c>
    </row>
    <row r="1532" spans="1:5" x14ac:dyDescent="0.3">
      <c r="A1532" s="46" t="s">
        <v>1194</v>
      </c>
      <c r="B1532" s="7" t="s">
        <v>1193</v>
      </c>
      <c r="C1532" s="119">
        <v>24</v>
      </c>
      <c r="D1532" s="119">
        <v>52</v>
      </c>
      <c r="E1532" s="120">
        <v>42</v>
      </c>
    </row>
    <row r="1533" spans="1:5" x14ac:dyDescent="0.3">
      <c r="A1533" s="46" t="s">
        <v>285</v>
      </c>
      <c r="B1533" s="7" t="s">
        <v>1195</v>
      </c>
      <c r="C1533" s="119">
        <v>8</v>
      </c>
      <c r="D1533" s="119">
        <v>4</v>
      </c>
      <c r="E1533" s="120">
        <v>6</v>
      </c>
    </row>
    <row r="1534" spans="1:5" x14ac:dyDescent="0.3">
      <c r="A1534" s="46" t="s">
        <v>601</v>
      </c>
      <c r="B1534" s="7" t="s">
        <v>1196</v>
      </c>
      <c r="C1534" s="119">
        <v>6</v>
      </c>
      <c r="D1534" s="119">
        <v>68</v>
      </c>
      <c r="E1534" s="120">
        <v>86</v>
      </c>
    </row>
    <row r="1535" spans="1:5" x14ac:dyDescent="0.3">
      <c r="A1535" s="46" t="s">
        <v>275</v>
      </c>
      <c r="B1535" s="7" t="s">
        <v>1196</v>
      </c>
      <c r="C1535" s="119">
        <v>7</v>
      </c>
      <c r="D1535" s="119">
        <v>3</v>
      </c>
      <c r="E1535" s="120">
        <v>12</v>
      </c>
    </row>
    <row r="1536" spans="1:5" x14ac:dyDescent="0.3">
      <c r="A1536" s="46" t="s">
        <v>599</v>
      </c>
      <c r="B1536" s="7" t="s">
        <v>1196</v>
      </c>
      <c r="C1536" s="119">
        <v>8</v>
      </c>
      <c r="D1536" s="119">
        <v>22</v>
      </c>
      <c r="E1536" s="120">
        <v>35</v>
      </c>
    </row>
    <row r="1537" spans="1:5" x14ac:dyDescent="0.3">
      <c r="A1537" s="46" t="s">
        <v>572</v>
      </c>
      <c r="B1537" s="7" t="s">
        <v>1196</v>
      </c>
      <c r="C1537" s="119">
        <v>9</v>
      </c>
      <c r="D1537" s="119">
        <v>83</v>
      </c>
      <c r="E1537" s="120">
        <v>53</v>
      </c>
    </row>
    <row r="1538" spans="1:5" x14ac:dyDescent="0.3">
      <c r="A1538" s="46" t="s">
        <v>328</v>
      </c>
      <c r="B1538" s="7" t="s">
        <v>1196</v>
      </c>
      <c r="C1538" s="119">
        <v>9</v>
      </c>
      <c r="D1538" s="119">
        <v>11</v>
      </c>
      <c r="E1538" s="120">
        <v>4</v>
      </c>
    </row>
    <row r="1539" spans="1:5" x14ac:dyDescent="0.3">
      <c r="A1539" s="46" t="s">
        <v>1197</v>
      </c>
      <c r="B1539" s="7" t="s">
        <v>1196</v>
      </c>
      <c r="C1539" s="119">
        <v>10</v>
      </c>
      <c r="D1539" s="119">
        <v>11</v>
      </c>
      <c r="E1539" s="120">
        <v>15</v>
      </c>
    </row>
    <row r="1540" spans="1:5" x14ac:dyDescent="0.3">
      <c r="A1540" s="46" t="s">
        <v>1090</v>
      </c>
      <c r="B1540" s="7" t="s">
        <v>1196</v>
      </c>
      <c r="C1540" s="119">
        <v>10</v>
      </c>
      <c r="D1540" s="119">
        <v>3</v>
      </c>
      <c r="E1540" s="120">
        <v>14</v>
      </c>
    </row>
    <row r="1541" spans="1:5" x14ac:dyDescent="0.3">
      <c r="A1541" s="46" t="s">
        <v>1198</v>
      </c>
      <c r="B1541" s="7" t="s">
        <v>1196</v>
      </c>
      <c r="C1541" s="119">
        <v>12</v>
      </c>
      <c r="D1541" s="119">
        <v>24</v>
      </c>
      <c r="E1541" s="120">
        <v>35</v>
      </c>
    </row>
    <row r="1542" spans="1:5" x14ac:dyDescent="0.3">
      <c r="A1542" s="46" t="s">
        <v>1063</v>
      </c>
      <c r="B1542" s="7" t="s">
        <v>1199</v>
      </c>
      <c r="C1542" s="119">
        <v>7</v>
      </c>
      <c r="D1542" s="119">
        <v>1</v>
      </c>
      <c r="E1542" s="120">
        <v>98</v>
      </c>
    </row>
    <row r="1543" spans="1:5" x14ac:dyDescent="0.3">
      <c r="A1543" s="46" t="s">
        <v>1200</v>
      </c>
      <c r="B1543" s="7" t="s">
        <v>1199</v>
      </c>
      <c r="C1543" s="119">
        <v>9</v>
      </c>
      <c r="D1543" s="119">
        <v>4</v>
      </c>
      <c r="E1543" s="120">
        <v>22</v>
      </c>
    </row>
    <row r="1544" spans="1:5" x14ac:dyDescent="0.3">
      <c r="A1544" s="46" t="s">
        <v>1201</v>
      </c>
      <c r="B1544" s="7" t="s">
        <v>1202</v>
      </c>
      <c r="C1544" s="119">
        <v>7</v>
      </c>
      <c r="D1544" s="119">
        <v>10</v>
      </c>
      <c r="E1544" s="120">
        <v>19</v>
      </c>
    </row>
    <row r="1545" spans="1:5" x14ac:dyDescent="0.3">
      <c r="A1545" s="46" t="s">
        <v>406</v>
      </c>
      <c r="B1545" s="7" t="s">
        <v>1202</v>
      </c>
      <c r="C1545" s="119">
        <v>7</v>
      </c>
      <c r="D1545" s="119">
        <v>63</v>
      </c>
      <c r="E1545" s="120">
        <v>25</v>
      </c>
    </row>
    <row r="1546" spans="1:5" x14ac:dyDescent="0.3">
      <c r="A1546" s="46" t="s">
        <v>1203</v>
      </c>
      <c r="B1546" s="7" t="s">
        <v>1204</v>
      </c>
      <c r="C1546" s="119">
        <v>5</v>
      </c>
      <c r="D1546" s="119">
        <v>6</v>
      </c>
      <c r="E1546" s="120">
        <v>12</v>
      </c>
    </row>
    <row r="1547" spans="1:5" x14ac:dyDescent="0.3">
      <c r="A1547" s="46" t="s">
        <v>730</v>
      </c>
      <c r="B1547" s="7" t="s">
        <v>1204</v>
      </c>
      <c r="C1547" s="119">
        <v>8</v>
      </c>
      <c r="D1547" s="119">
        <v>6</v>
      </c>
      <c r="E1547" s="120">
        <v>8</v>
      </c>
    </row>
    <row r="1548" spans="1:5" x14ac:dyDescent="0.3">
      <c r="A1548" s="46" t="s">
        <v>1205</v>
      </c>
      <c r="B1548" s="7" t="s">
        <v>1204</v>
      </c>
      <c r="C1548" s="119">
        <v>8</v>
      </c>
      <c r="D1548" s="119">
        <v>4</v>
      </c>
      <c r="E1548" s="120">
        <v>18</v>
      </c>
    </row>
    <row r="1549" spans="1:5" x14ac:dyDescent="0.3">
      <c r="A1549" s="46" t="s">
        <v>1206</v>
      </c>
      <c r="B1549" s="7" t="s">
        <v>1204</v>
      </c>
      <c r="C1549" s="119">
        <v>10</v>
      </c>
      <c r="D1549" s="119">
        <v>3</v>
      </c>
      <c r="E1549" s="120">
        <v>11</v>
      </c>
    </row>
    <row r="1550" spans="1:5" x14ac:dyDescent="0.3">
      <c r="A1550" s="47" t="s">
        <v>1207</v>
      </c>
      <c r="B1550" s="7" t="s">
        <v>1204</v>
      </c>
      <c r="C1550" s="119">
        <v>51</v>
      </c>
      <c r="D1550" s="119">
        <v>3</v>
      </c>
      <c r="E1550" s="120">
        <v>11</v>
      </c>
    </row>
    <row r="1551" spans="1:5" x14ac:dyDescent="0.3">
      <c r="A1551" s="46" t="s">
        <v>366</v>
      </c>
      <c r="B1551" s="7" t="s">
        <v>1208</v>
      </c>
      <c r="C1551" s="119">
        <v>8</v>
      </c>
      <c r="D1551" s="119">
        <v>45</v>
      </c>
      <c r="E1551" s="120">
        <v>55</v>
      </c>
    </row>
    <row r="1552" spans="1:5" x14ac:dyDescent="0.3">
      <c r="A1552" s="46" t="s">
        <v>1209</v>
      </c>
      <c r="B1552" s="7" t="s">
        <v>1210</v>
      </c>
      <c r="C1552" s="119">
        <v>6</v>
      </c>
      <c r="D1552" s="119">
        <v>25</v>
      </c>
      <c r="E1552" s="120">
        <v>63</v>
      </c>
    </row>
    <row r="1553" spans="1:5" x14ac:dyDescent="0.3">
      <c r="A1553" s="46" t="s">
        <v>796</v>
      </c>
      <c r="B1553" s="7" t="s">
        <v>1210</v>
      </c>
      <c r="C1553" s="119">
        <v>7</v>
      </c>
      <c r="D1553" s="119">
        <v>9</v>
      </c>
      <c r="E1553" s="120">
        <v>8</v>
      </c>
    </row>
    <row r="1554" spans="1:5" x14ac:dyDescent="0.3">
      <c r="A1554" s="46" t="s">
        <v>335</v>
      </c>
      <c r="B1554" s="7" t="s">
        <v>1210</v>
      </c>
      <c r="C1554" s="119">
        <v>8</v>
      </c>
      <c r="D1554" s="119">
        <v>42</v>
      </c>
      <c r="E1554" s="120">
        <v>25</v>
      </c>
    </row>
    <row r="1555" spans="1:5" x14ac:dyDescent="0.3">
      <c r="A1555" s="46" t="s">
        <v>529</v>
      </c>
      <c r="B1555" s="7" t="s">
        <v>1211</v>
      </c>
      <c r="C1555" s="119">
        <v>11</v>
      </c>
      <c r="D1555" s="119">
        <v>4</v>
      </c>
      <c r="E1555" s="120">
        <v>24</v>
      </c>
    </row>
    <row r="1556" spans="1:5" x14ac:dyDescent="0.3">
      <c r="A1556" s="46" t="s">
        <v>264</v>
      </c>
      <c r="B1556" s="7" t="s">
        <v>1212</v>
      </c>
      <c r="C1556" s="119">
        <v>7</v>
      </c>
      <c r="D1556" s="119">
        <v>1</v>
      </c>
      <c r="E1556" s="120">
        <v>40</v>
      </c>
    </row>
    <row r="1557" spans="1:5" x14ac:dyDescent="0.3">
      <c r="A1557" s="51" t="s">
        <v>756</v>
      </c>
      <c r="B1557" s="52" t="s">
        <v>1212</v>
      </c>
      <c r="C1557" s="121">
        <v>9</v>
      </c>
      <c r="D1557" s="121">
        <v>1</v>
      </c>
      <c r="E1557" s="122">
        <v>40</v>
      </c>
    </row>
  </sheetData>
  <mergeCells count="4">
    <mergeCell ref="G6:G7"/>
    <mergeCell ref="H6:H7"/>
    <mergeCell ref="G14:G15"/>
    <mergeCell ref="H14:H15"/>
  </mergeCells>
  <pageMargins left="0.7" right="0.7" top="0.75" bottom="0.75" header="0.51180555555555496" footer="0.51180555555555496"/>
  <pageSetup paperSize="9" firstPageNumber="0" orientation="portrait" horizontalDpi="300" verticalDpi="300"/>
  <tableParts count="1">
    <tablePart r:id="rId1"/>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eht24"/>
  <dimension ref="A1:ALX42"/>
  <sheetViews>
    <sheetView zoomScale="140" zoomScaleNormal="140" workbookViewId="0"/>
  </sheetViews>
  <sheetFormatPr defaultRowHeight="15.6" x14ac:dyDescent="0.3"/>
  <cols>
    <col min="1" max="1" width="8.5546875" style="1" customWidth="1"/>
    <col min="2" max="2" width="8.21875" style="1" bestFit="1" customWidth="1"/>
    <col min="3" max="3" width="7.21875" style="1" customWidth="1"/>
    <col min="4" max="4" width="10.44140625" style="1" bestFit="1" customWidth="1"/>
    <col min="5" max="5" width="13.21875" style="1" bestFit="1" customWidth="1"/>
    <col min="6" max="6" width="18.77734375" style="1" bestFit="1" customWidth="1"/>
    <col min="7" max="7" width="5.21875" style="1" customWidth="1"/>
    <col min="8" max="8" width="19.5546875" style="1" customWidth="1"/>
    <col min="9" max="9" width="8.21875" style="1" customWidth="1"/>
    <col min="10" max="10" width="4.77734375" style="1" customWidth="1"/>
    <col min="11" max="11" width="17.77734375" style="1" bestFit="1" customWidth="1"/>
    <col min="12" max="12" width="7.77734375" style="1" customWidth="1"/>
    <col min="13" max="1012" width="8.77734375" style="1" customWidth="1"/>
  </cols>
  <sheetData>
    <row r="1" spans="1:12" x14ac:dyDescent="0.3">
      <c r="A1" s="55" t="s">
        <v>49</v>
      </c>
      <c r="B1" s="56" t="s">
        <v>50</v>
      </c>
      <c r="C1" s="56" t="s">
        <v>1213</v>
      </c>
      <c r="D1" s="56" t="s">
        <v>1214</v>
      </c>
      <c r="E1" s="56" t="s">
        <v>1215</v>
      </c>
      <c r="F1" s="57" t="s">
        <v>1216</v>
      </c>
      <c r="H1" s="377" t="s">
        <v>1217</v>
      </c>
      <c r="I1" s="377"/>
      <c r="K1" s="377" t="s">
        <v>1217</v>
      </c>
      <c r="L1" s="377"/>
    </row>
    <row r="2" spans="1:12" x14ac:dyDescent="0.3">
      <c r="A2" s="53">
        <v>1</v>
      </c>
      <c r="B2" s="2" t="s">
        <v>544</v>
      </c>
      <c r="C2" s="2" t="s">
        <v>1219</v>
      </c>
      <c r="D2" s="2" t="s">
        <v>1220</v>
      </c>
      <c r="E2" s="2" t="s">
        <v>1221</v>
      </c>
      <c r="F2" s="54" t="s">
        <v>1222</v>
      </c>
      <c r="H2" s="2" t="s">
        <v>1223</v>
      </c>
      <c r="I2" s="4"/>
      <c r="K2" s="2" t="s">
        <v>1223</v>
      </c>
      <c r="L2" s="3">
        <f>COUNTIF($D$2:$D$38,K2)</f>
        <v>7</v>
      </c>
    </row>
    <row r="3" spans="1:12" x14ac:dyDescent="0.3">
      <c r="A3" s="53">
        <v>2</v>
      </c>
      <c r="B3" s="2" t="s">
        <v>473</v>
      </c>
      <c r="C3" s="2" t="s">
        <v>1224</v>
      </c>
      <c r="D3" s="2" t="s">
        <v>1223</v>
      </c>
      <c r="E3" s="2" t="s">
        <v>1225</v>
      </c>
      <c r="F3" s="54" t="s">
        <v>1226</v>
      </c>
      <c r="H3" s="2" t="s">
        <v>1611</v>
      </c>
      <c r="I3" s="4"/>
      <c r="K3" s="2" t="s">
        <v>1611</v>
      </c>
      <c r="L3" s="3">
        <f>COUNTIF($D$2:$D$38,K3)</f>
        <v>11</v>
      </c>
    </row>
    <row r="4" spans="1:12" x14ac:dyDescent="0.3">
      <c r="A4" s="53">
        <v>3</v>
      </c>
      <c r="B4" s="2" t="s">
        <v>829</v>
      </c>
      <c r="C4" s="2" t="s">
        <v>1224</v>
      </c>
      <c r="D4" s="2" t="s">
        <v>1220</v>
      </c>
      <c r="E4" s="2" t="s">
        <v>1225</v>
      </c>
      <c r="F4" s="54" t="s">
        <v>1227</v>
      </c>
      <c r="H4" s="2" t="s">
        <v>1228</v>
      </c>
      <c r="I4" s="4"/>
      <c r="K4" s="2" t="s">
        <v>1228</v>
      </c>
      <c r="L4" s="3">
        <f>COUNTIF($D$2:$D$38,K4)</f>
        <v>12</v>
      </c>
    </row>
    <row r="5" spans="1:12" x14ac:dyDescent="0.3">
      <c r="A5" s="53">
        <v>4</v>
      </c>
      <c r="B5" s="2" t="s">
        <v>800</v>
      </c>
      <c r="C5" s="2" t="s">
        <v>1224</v>
      </c>
      <c r="D5" s="2" t="s">
        <v>1223</v>
      </c>
      <c r="E5" s="2" t="s">
        <v>1221</v>
      </c>
      <c r="F5" s="54" t="s">
        <v>1222</v>
      </c>
      <c r="H5" s="2" t="s">
        <v>1229</v>
      </c>
      <c r="I5" s="4"/>
      <c r="K5" s="2" t="s">
        <v>1229</v>
      </c>
      <c r="L5" s="3">
        <f>COUNTIF($D$2:$D$38,K5)</f>
        <v>7</v>
      </c>
    </row>
    <row r="6" spans="1:12" x14ac:dyDescent="0.3">
      <c r="A6" s="53">
        <v>5</v>
      </c>
      <c r="B6" s="2" t="s">
        <v>1024</v>
      </c>
      <c r="C6" s="2" t="s">
        <v>1219</v>
      </c>
      <c r="D6" s="2" t="s">
        <v>1223</v>
      </c>
      <c r="E6" s="2" t="s">
        <v>1221</v>
      </c>
      <c r="F6" s="54" t="s">
        <v>1226</v>
      </c>
      <c r="H6" s="2" t="s">
        <v>0</v>
      </c>
      <c r="I6" s="4"/>
      <c r="K6" s="2" t="s">
        <v>0</v>
      </c>
      <c r="L6" s="3">
        <f>SUM(L2:L5)</f>
        <v>37</v>
      </c>
    </row>
    <row r="7" spans="1:12" x14ac:dyDescent="0.3">
      <c r="A7" s="53">
        <v>6</v>
      </c>
      <c r="B7" s="2" t="s">
        <v>467</v>
      </c>
      <c r="C7" s="2" t="s">
        <v>1219</v>
      </c>
      <c r="D7" s="2" t="s">
        <v>1228</v>
      </c>
      <c r="E7" s="2" t="s">
        <v>1230</v>
      </c>
      <c r="F7" s="54" t="s">
        <v>1226</v>
      </c>
    </row>
    <row r="8" spans="1:12" x14ac:dyDescent="0.3">
      <c r="A8" s="53">
        <v>7</v>
      </c>
      <c r="B8" s="2" t="s">
        <v>1231</v>
      </c>
      <c r="C8" s="2" t="s">
        <v>1219</v>
      </c>
      <c r="D8" s="2" t="s">
        <v>1229</v>
      </c>
      <c r="E8" s="2" t="s">
        <v>1230</v>
      </c>
      <c r="F8" s="54" t="s">
        <v>1227</v>
      </c>
    </row>
    <row r="9" spans="1:12" x14ac:dyDescent="0.3">
      <c r="A9" s="53">
        <v>8</v>
      </c>
      <c r="B9" s="2" t="s">
        <v>1090</v>
      </c>
      <c r="C9" s="2" t="s">
        <v>1219</v>
      </c>
      <c r="D9" s="2" t="s">
        <v>1220</v>
      </c>
      <c r="E9" s="2" t="s">
        <v>1221</v>
      </c>
      <c r="F9" s="54" t="s">
        <v>1226</v>
      </c>
      <c r="H9" s="377" t="s">
        <v>1612</v>
      </c>
      <c r="I9" s="377"/>
      <c r="K9" s="377" t="s">
        <v>1612</v>
      </c>
      <c r="L9" s="377"/>
    </row>
    <row r="10" spans="1:12" x14ac:dyDescent="0.3">
      <c r="A10" s="53">
        <v>9</v>
      </c>
      <c r="B10" s="2" t="s">
        <v>1232</v>
      </c>
      <c r="C10" s="2" t="s">
        <v>1224</v>
      </c>
      <c r="D10" s="2" t="s">
        <v>1228</v>
      </c>
      <c r="E10" s="2" t="s">
        <v>1230</v>
      </c>
      <c r="F10" s="54" t="s">
        <v>1221</v>
      </c>
      <c r="H10" s="2" t="s">
        <v>1225</v>
      </c>
      <c r="I10" s="4"/>
      <c r="K10" s="2" t="s">
        <v>1225</v>
      </c>
      <c r="L10" s="3">
        <f>COUNTIF($E$2:$E$38,K10)</f>
        <v>9</v>
      </c>
    </row>
    <row r="11" spans="1:12" x14ac:dyDescent="0.3">
      <c r="A11" s="53">
        <v>10</v>
      </c>
      <c r="B11" s="2" t="s">
        <v>1233</v>
      </c>
      <c r="C11" s="2" t="s">
        <v>1224</v>
      </c>
      <c r="D11" s="2" t="s">
        <v>1229</v>
      </c>
      <c r="E11" s="2" t="s">
        <v>1221</v>
      </c>
      <c r="F11" s="54" t="s">
        <v>1227</v>
      </c>
      <c r="H11" s="2" t="s">
        <v>1221</v>
      </c>
      <c r="I11" s="4"/>
      <c r="K11" s="2" t="s">
        <v>1221</v>
      </c>
      <c r="L11" s="3">
        <f>COUNTIF($E$2:$E$38,K11)</f>
        <v>18</v>
      </c>
    </row>
    <row r="12" spans="1:12" x14ac:dyDescent="0.3">
      <c r="A12" s="53">
        <v>11</v>
      </c>
      <c r="B12" s="2" t="s">
        <v>613</v>
      </c>
      <c r="C12" s="2" t="s">
        <v>1219</v>
      </c>
      <c r="D12" s="2" t="s">
        <v>1228</v>
      </c>
      <c r="E12" s="2" t="s">
        <v>1225</v>
      </c>
      <c r="F12" s="54" t="s">
        <v>1227</v>
      </c>
      <c r="H12" s="2" t="s">
        <v>1230</v>
      </c>
      <c r="I12" s="4"/>
      <c r="K12" s="2" t="s">
        <v>1230</v>
      </c>
      <c r="L12" s="3">
        <f>COUNTIF($E$2:$E$38,K12)</f>
        <v>10</v>
      </c>
    </row>
    <row r="13" spans="1:12" x14ac:dyDescent="0.3">
      <c r="A13" s="53">
        <v>12</v>
      </c>
      <c r="B13" s="2" t="s">
        <v>1234</v>
      </c>
      <c r="C13" s="2" t="s">
        <v>1224</v>
      </c>
      <c r="D13" s="2" t="s">
        <v>1228</v>
      </c>
      <c r="E13" s="2" t="s">
        <v>1230</v>
      </c>
      <c r="F13" s="54" t="s">
        <v>1221</v>
      </c>
      <c r="H13" s="2" t="s">
        <v>0</v>
      </c>
      <c r="I13" s="4"/>
      <c r="K13" s="2" t="s">
        <v>0</v>
      </c>
      <c r="L13" s="3">
        <f>SUM(L10:L12)</f>
        <v>37</v>
      </c>
    </row>
    <row r="14" spans="1:12" x14ac:dyDescent="0.3">
      <c r="A14" s="53">
        <v>13</v>
      </c>
      <c r="B14" s="2" t="s">
        <v>59</v>
      </c>
      <c r="C14" s="2" t="s">
        <v>1224</v>
      </c>
      <c r="D14" s="2" t="s">
        <v>1223</v>
      </c>
      <c r="E14" s="2" t="s">
        <v>1221</v>
      </c>
      <c r="F14" s="54" t="s">
        <v>1222</v>
      </c>
    </row>
    <row r="15" spans="1:12" x14ac:dyDescent="0.3">
      <c r="A15" s="53">
        <v>14</v>
      </c>
      <c r="B15" s="2" t="s">
        <v>580</v>
      </c>
      <c r="C15" s="2" t="s">
        <v>1219</v>
      </c>
      <c r="D15" s="2" t="s">
        <v>1220</v>
      </c>
      <c r="E15" s="2" t="s">
        <v>1221</v>
      </c>
      <c r="F15" s="54" t="s">
        <v>1226</v>
      </c>
    </row>
    <row r="16" spans="1:12" x14ac:dyDescent="0.3">
      <c r="A16" s="53">
        <v>15</v>
      </c>
      <c r="B16" s="2" t="s">
        <v>290</v>
      </c>
      <c r="C16" s="2" t="s">
        <v>1224</v>
      </c>
      <c r="D16" s="2" t="s">
        <v>1220</v>
      </c>
      <c r="E16" s="2" t="s">
        <v>1225</v>
      </c>
      <c r="F16" s="54" t="s">
        <v>1226</v>
      </c>
      <c r="H16" s="377" t="s">
        <v>1216</v>
      </c>
      <c r="I16" s="377"/>
      <c r="K16" s="377" t="s">
        <v>1216</v>
      </c>
      <c r="L16" s="377"/>
    </row>
    <row r="17" spans="1:12" x14ac:dyDescent="0.3">
      <c r="A17" s="53">
        <v>16</v>
      </c>
      <c r="B17" s="2" t="s">
        <v>307</v>
      </c>
      <c r="C17" s="2" t="s">
        <v>1219</v>
      </c>
      <c r="D17" s="2" t="s">
        <v>1229</v>
      </c>
      <c r="E17" s="2" t="s">
        <v>1221</v>
      </c>
      <c r="F17" s="54" t="s">
        <v>1222</v>
      </c>
      <c r="H17" s="2" t="s">
        <v>1226</v>
      </c>
      <c r="I17" s="4"/>
      <c r="K17" s="2" t="s">
        <v>1226</v>
      </c>
      <c r="L17" s="3">
        <f>COUNTIF($F$2:$F$38,K17)</f>
        <v>12</v>
      </c>
    </row>
    <row r="18" spans="1:12" x14ac:dyDescent="0.3">
      <c r="A18" s="53">
        <v>17</v>
      </c>
      <c r="B18" s="2" t="s">
        <v>293</v>
      </c>
      <c r="C18" s="2" t="s">
        <v>1224</v>
      </c>
      <c r="D18" s="2" t="s">
        <v>1220</v>
      </c>
      <c r="E18" s="2" t="s">
        <v>1230</v>
      </c>
      <c r="F18" s="54" t="s">
        <v>1235</v>
      </c>
      <c r="H18" s="2" t="s">
        <v>1221</v>
      </c>
      <c r="I18" s="4"/>
      <c r="K18" s="2" t="s">
        <v>1221</v>
      </c>
      <c r="L18" s="3">
        <f>COUNTIF($F$2:$F$38,K18)</f>
        <v>7</v>
      </c>
    </row>
    <row r="19" spans="1:12" x14ac:dyDescent="0.3">
      <c r="A19" s="53">
        <v>18</v>
      </c>
      <c r="B19" s="2" t="s">
        <v>275</v>
      </c>
      <c r="C19" s="2" t="s">
        <v>1224</v>
      </c>
      <c r="D19" s="2" t="s">
        <v>1228</v>
      </c>
      <c r="E19" s="2" t="s">
        <v>1225</v>
      </c>
      <c r="F19" s="54" t="s">
        <v>1221</v>
      </c>
      <c r="H19" s="2" t="s">
        <v>1222</v>
      </c>
      <c r="I19" s="4"/>
      <c r="K19" s="2" t="s">
        <v>1222</v>
      </c>
      <c r="L19" s="3">
        <f>COUNTIF($F$2:$F$38,K19)</f>
        <v>6</v>
      </c>
    </row>
    <row r="20" spans="1:12" x14ac:dyDescent="0.3">
      <c r="A20" s="53">
        <v>19</v>
      </c>
      <c r="B20" s="2" t="s">
        <v>561</v>
      </c>
      <c r="C20" s="2" t="s">
        <v>1219</v>
      </c>
      <c r="D20" s="2" t="s">
        <v>1228</v>
      </c>
      <c r="E20" s="2" t="s">
        <v>1221</v>
      </c>
      <c r="F20" s="54" t="s">
        <v>1226</v>
      </c>
      <c r="H20" s="2" t="s">
        <v>1235</v>
      </c>
      <c r="I20" s="4"/>
      <c r="K20" s="2" t="s">
        <v>1235</v>
      </c>
      <c r="L20" s="3">
        <f>COUNTIF($F$2:$F$38,K20)</f>
        <v>2</v>
      </c>
    </row>
    <row r="21" spans="1:12" x14ac:dyDescent="0.3">
      <c r="A21" s="53">
        <v>20</v>
      </c>
      <c r="B21" s="2" t="s">
        <v>1018</v>
      </c>
      <c r="C21" s="2" t="s">
        <v>1219</v>
      </c>
      <c r="D21" s="2" t="s">
        <v>1229</v>
      </c>
      <c r="E21" s="2" t="s">
        <v>1221</v>
      </c>
      <c r="F21" s="54" t="s">
        <v>1227</v>
      </c>
      <c r="H21" s="2" t="s">
        <v>1227</v>
      </c>
      <c r="I21" s="4"/>
      <c r="K21" s="2" t="s">
        <v>1227</v>
      </c>
      <c r="L21" s="3">
        <f>COUNTIF($F$2:$F$38,K21)</f>
        <v>10</v>
      </c>
    </row>
    <row r="22" spans="1:12" x14ac:dyDescent="0.3">
      <c r="A22" s="53">
        <v>21</v>
      </c>
      <c r="B22" s="2" t="s">
        <v>254</v>
      </c>
      <c r="C22" s="2" t="s">
        <v>1219</v>
      </c>
      <c r="D22" s="2" t="s">
        <v>1229</v>
      </c>
      <c r="E22" s="2" t="s">
        <v>1221</v>
      </c>
      <c r="F22" s="54" t="s">
        <v>1227</v>
      </c>
      <c r="H22" s="2" t="s">
        <v>0</v>
      </c>
      <c r="I22" s="4"/>
      <c r="K22" s="2" t="s">
        <v>0</v>
      </c>
      <c r="L22" s="3">
        <f>SUM(L17:L21)</f>
        <v>37</v>
      </c>
    </row>
    <row r="23" spans="1:12" x14ac:dyDescent="0.3">
      <c r="A23" s="53">
        <v>22</v>
      </c>
      <c r="B23" s="2" t="s">
        <v>422</v>
      </c>
      <c r="C23" s="2" t="s">
        <v>1219</v>
      </c>
      <c r="D23" s="2" t="s">
        <v>1228</v>
      </c>
      <c r="E23" s="2" t="s">
        <v>1230</v>
      </c>
      <c r="F23" s="54" t="s">
        <v>1221</v>
      </c>
    </row>
    <row r="24" spans="1:12" x14ac:dyDescent="0.3">
      <c r="A24" s="53">
        <v>23</v>
      </c>
      <c r="B24" s="2" t="s">
        <v>856</v>
      </c>
      <c r="C24" s="2" t="s">
        <v>1224</v>
      </c>
      <c r="D24" s="2" t="s">
        <v>1223</v>
      </c>
      <c r="E24" s="2" t="s">
        <v>1225</v>
      </c>
      <c r="F24" s="54" t="s">
        <v>1227</v>
      </c>
    </row>
    <row r="25" spans="1:12" x14ac:dyDescent="0.3">
      <c r="A25" s="53">
        <v>24</v>
      </c>
      <c r="B25" s="2" t="s">
        <v>795</v>
      </c>
      <c r="C25" s="2" t="s">
        <v>1224</v>
      </c>
      <c r="D25" s="2" t="s">
        <v>1220</v>
      </c>
      <c r="E25" s="2" t="s">
        <v>1221</v>
      </c>
      <c r="F25" s="54" t="s">
        <v>1227</v>
      </c>
      <c r="H25" s="377" t="s">
        <v>1218</v>
      </c>
      <c r="I25" s="377"/>
      <c r="K25" s="377" t="s">
        <v>1218</v>
      </c>
      <c r="L25" s="377"/>
    </row>
    <row r="26" spans="1:12" x14ac:dyDescent="0.3">
      <c r="A26" s="53">
        <v>25</v>
      </c>
      <c r="B26" s="2" t="s">
        <v>1236</v>
      </c>
      <c r="C26" s="2" t="s">
        <v>1224</v>
      </c>
      <c r="D26" s="2" t="s">
        <v>1220</v>
      </c>
      <c r="E26" s="2" t="s">
        <v>1230</v>
      </c>
      <c r="F26" s="54" t="s">
        <v>1226</v>
      </c>
      <c r="H26" s="2" t="s">
        <v>1223</v>
      </c>
      <c r="I26" s="4"/>
      <c r="K26" s="2" t="s">
        <v>1223</v>
      </c>
      <c r="L26" s="3">
        <f>COUNTIFS($C$2:$C$38,$C$2,$D$2:$D$38,K26)</f>
        <v>1</v>
      </c>
    </row>
    <row r="27" spans="1:12" x14ac:dyDescent="0.3">
      <c r="A27" s="53">
        <v>26</v>
      </c>
      <c r="B27" s="2" t="s">
        <v>330</v>
      </c>
      <c r="C27" s="2" t="s">
        <v>1224</v>
      </c>
      <c r="D27" s="2" t="s">
        <v>1223</v>
      </c>
      <c r="E27" s="2" t="s">
        <v>1221</v>
      </c>
      <c r="F27" s="54" t="s">
        <v>1221</v>
      </c>
      <c r="H27" s="2" t="s">
        <v>1611</v>
      </c>
      <c r="I27" s="4"/>
      <c r="K27" s="2" t="s">
        <v>1611</v>
      </c>
      <c r="L27" s="3">
        <f t="shared" ref="L27:L29" si="0">COUNTIFS($C$2:$C$38,$C$2,$D$2:$D$38,K27)</f>
        <v>4</v>
      </c>
    </row>
    <row r="28" spans="1:12" x14ac:dyDescent="0.3">
      <c r="A28" s="53">
        <v>27</v>
      </c>
      <c r="B28" s="2" t="s">
        <v>467</v>
      </c>
      <c r="C28" s="2" t="s">
        <v>1219</v>
      </c>
      <c r="D28" s="2" t="s">
        <v>1228</v>
      </c>
      <c r="E28" s="2" t="s">
        <v>1230</v>
      </c>
      <c r="F28" s="54" t="s">
        <v>1226</v>
      </c>
      <c r="H28" s="2" t="s">
        <v>1228</v>
      </c>
      <c r="I28" s="4"/>
      <c r="K28" s="2" t="s">
        <v>1228</v>
      </c>
      <c r="L28" s="3">
        <f t="shared" si="0"/>
        <v>7</v>
      </c>
    </row>
    <row r="29" spans="1:12" x14ac:dyDescent="0.3">
      <c r="A29" s="53">
        <v>28</v>
      </c>
      <c r="B29" s="2" t="s">
        <v>263</v>
      </c>
      <c r="C29" s="2" t="s">
        <v>1219</v>
      </c>
      <c r="D29" s="2" t="s">
        <v>1228</v>
      </c>
      <c r="E29" s="2" t="s">
        <v>1225</v>
      </c>
      <c r="F29" s="54" t="s">
        <v>1227</v>
      </c>
      <c r="H29" s="2" t="s">
        <v>1229</v>
      </c>
      <c r="I29" s="4"/>
      <c r="K29" s="2" t="s">
        <v>1229</v>
      </c>
      <c r="L29" s="3">
        <f t="shared" si="0"/>
        <v>6</v>
      </c>
    </row>
    <row r="30" spans="1:12" x14ac:dyDescent="0.3">
      <c r="A30" s="53">
        <v>29</v>
      </c>
      <c r="B30" s="2" t="s">
        <v>723</v>
      </c>
      <c r="C30" s="2" t="s">
        <v>1224</v>
      </c>
      <c r="D30" s="2" t="s">
        <v>1228</v>
      </c>
      <c r="E30" s="2" t="s">
        <v>1230</v>
      </c>
      <c r="F30" s="54" t="s">
        <v>1221</v>
      </c>
      <c r="H30" s="2" t="s">
        <v>0</v>
      </c>
      <c r="I30" s="4"/>
      <c r="K30" s="2" t="s">
        <v>0</v>
      </c>
      <c r="L30" s="3">
        <f>SUM(L26:L29)</f>
        <v>18</v>
      </c>
    </row>
    <row r="31" spans="1:12" x14ac:dyDescent="0.3">
      <c r="A31" s="53">
        <v>30</v>
      </c>
      <c r="B31" s="2" t="s">
        <v>601</v>
      </c>
      <c r="C31" s="2" t="s">
        <v>1224</v>
      </c>
      <c r="D31" s="2" t="s">
        <v>1223</v>
      </c>
      <c r="E31" s="2" t="s">
        <v>1221</v>
      </c>
      <c r="F31" s="54" t="s">
        <v>1222</v>
      </c>
    </row>
    <row r="32" spans="1:12" x14ac:dyDescent="0.3">
      <c r="A32" s="53">
        <v>31</v>
      </c>
      <c r="B32" s="2" t="s">
        <v>580</v>
      </c>
      <c r="C32" s="2" t="s">
        <v>1219</v>
      </c>
      <c r="D32" s="2" t="s">
        <v>1220</v>
      </c>
      <c r="E32" s="2" t="s">
        <v>1221</v>
      </c>
      <c r="F32" s="54" t="s">
        <v>1226</v>
      </c>
    </row>
    <row r="33" spans="1:6" x14ac:dyDescent="0.3">
      <c r="A33" s="53">
        <v>32</v>
      </c>
      <c r="B33" s="2" t="s">
        <v>275</v>
      </c>
      <c r="C33" s="2" t="s">
        <v>1224</v>
      </c>
      <c r="D33" s="2" t="s">
        <v>1220</v>
      </c>
      <c r="E33" s="2" t="s">
        <v>1225</v>
      </c>
      <c r="F33" s="54" t="s">
        <v>1226</v>
      </c>
    </row>
    <row r="34" spans="1:6" x14ac:dyDescent="0.3">
      <c r="A34" s="53">
        <v>33</v>
      </c>
      <c r="B34" s="2" t="s">
        <v>288</v>
      </c>
      <c r="C34" s="2" t="s">
        <v>1219</v>
      </c>
      <c r="D34" s="2" t="s">
        <v>1229</v>
      </c>
      <c r="E34" s="2" t="s">
        <v>1221</v>
      </c>
      <c r="F34" s="54" t="s">
        <v>1222</v>
      </c>
    </row>
    <row r="35" spans="1:6" x14ac:dyDescent="0.3">
      <c r="A35" s="53">
        <v>34</v>
      </c>
      <c r="B35" s="2" t="s">
        <v>293</v>
      </c>
      <c r="C35" s="2" t="s">
        <v>1224</v>
      </c>
      <c r="D35" s="2" t="s">
        <v>1220</v>
      </c>
      <c r="E35" s="2" t="s">
        <v>1230</v>
      </c>
      <c r="F35" s="54" t="s">
        <v>1235</v>
      </c>
    </row>
    <row r="36" spans="1:6" x14ac:dyDescent="0.3">
      <c r="A36" s="53">
        <v>35</v>
      </c>
      <c r="B36" s="2" t="s">
        <v>539</v>
      </c>
      <c r="C36" s="2" t="s">
        <v>1224</v>
      </c>
      <c r="D36" s="2" t="s">
        <v>1228</v>
      </c>
      <c r="E36" s="2" t="s">
        <v>1225</v>
      </c>
      <c r="F36" s="54" t="s">
        <v>1221</v>
      </c>
    </row>
    <row r="37" spans="1:6" x14ac:dyDescent="0.3">
      <c r="A37" s="53">
        <v>36</v>
      </c>
      <c r="B37" s="2" t="s">
        <v>1058</v>
      </c>
      <c r="C37" s="2" t="s">
        <v>1219</v>
      </c>
      <c r="D37" s="2" t="s">
        <v>1228</v>
      </c>
      <c r="E37" s="2" t="s">
        <v>1221</v>
      </c>
      <c r="F37" s="54" t="s">
        <v>1226</v>
      </c>
    </row>
    <row r="38" spans="1:6" x14ac:dyDescent="0.3">
      <c r="A38" s="58">
        <v>37</v>
      </c>
      <c r="B38" s="59" t="s">
        <v>245</v>
      </c>
      <c r="C38" s="59" t="s">
        <v>1219</v>
      </c>
      <c r="D38" s="59" t="s">
        <v>1229</v>
      </c>
      <c r="E38" s="59" t="s">
        <v>1221</v>
      </c>
      <c r="F38" s="60" t="s">
        <v>1227</v>
      </c>
    </row>
    <row r="40" spans="1:6" x14ac:dyDescent="0.3">
      <c r="B40" s="377" t="s">
        <v>1237</v>
      </c>
      <c r="C40" s="377"/>
      <c r="D40" s="4"/>
    </row>
    <row r="42" spans="1:6" x14ac:dyDescent="0.3">
      <c r="B42" s="377" t="s">
        <v>1237</v>
      </c>
      <c r="C42" s="377"/>
      <c r="D42" s="3">
        <f>COUNT(A2:A38)</f>
        <v>37</v>
      </c>
    </row>
  </sheetData>
  <dataConsolidate function="count">
    <dataRefs count="1">
      <dataRef ref="G3:G39" sheet="Countif, Sum"/>
    </dataRefs>
  </dataConsolidate>
  <mergeCells count="10">
    <mergeCell ref="B40:C40"/>
    <mergeCell ref="B42:C42"/>
    <mergeCell ref="H1:I1"/>
    <mergeCell ref="H25:I25"/>
    <mergeCell ref="K1:L1"/>
    <mergeCell ref="K25:L25"/>
    <mergeCell ref="H9:I9"/>
    <mergeCell ref="K9:L9"/>
    <mergeCell ref="H16:I16"/>
    <mergeCell ref="K16:L16"/>
  </mergeCells>
  <dataValidations count="1">
    <dataValidation type="list" allowBlank="1" showInputMessage="1" showErrorMessage="1" sqref="F1" xr:uid="{5119A175-0AD7-41FB-9C8A-CA01339C5EDB}">
      <formula1>$F$2:$F$38</formula1>
    </dataValidation>
  </dataValidations>
  <pageMargins left="0.7" right="0.7" top="0.75" bottom="0.75" header="0.51180555555555496" footer="0.51180555555555496"/>
  <pageSetup paperSize="9" firstPageNumber="0" orientation="portrait" horizontalDpi="300" verticalDpi="300"/>
  <tableParts count="1">
    <tablePart r:id="rId1"/>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B6004-A1D7-41ED-B9D7-333D561DB20B}">
  <sheetPr codeName="Leht25">
    <tabColor theme="5" tint="0.39997558519241921"/>
  </sheetPr>
  <dimension ref="A1:W11"/>
  <sheetViews>
    <sheetView zoomScale="140" zoomScaleNormal="140" workbookViewId="0"/>
  </sheetViews>
  <sheetFormatPr defaultRowHeight="15.6" x14ac:dyDescent="0.3"/>
  <cols>
    <col min="1" max="1" width="5.21875" style="63" customWidth="1"/>
    <col min="2" max="12" width="5.21875" style="32" customWidth="1"/>
    <col min="13" max="23" width="6.33203125" style="32" customWidth="1"/>
    <col min="24" max="16384" width="8.88671875" style="32"/>
  </cols>
  <sheetData>
    <row r="1" spans="1:23" s="63" customFormat="1" x14ac:dyDescent="0.3">
      <c r="A1" s="320"/>
      <c r="B1" s="321">
        <v>1</v>
      </c>
      <c r="C1" s="321">
        <v>2</v>
      </c>
      <c r="D1" s="321">
        <v>3</v>
      </c>
      <c r="E1" s="321">
        <v>4</v>
      </c>
      <c r="F1" s="321">
        <v>5</v>
      </c>
      <c r="G1" s="321">
        <v>6</v>
      </c>
      <c r="H1" s="321">
        <v>7</v>
      </c>
      <c r="I1" s="321">
        <v>8</v>
      </c>
      <c r="J1" s="321">
        <v>9</v>
      </c>
      <c r="K1" s="321">
        <v>10</v>
      </c>
      <c r="M1" s="316"/>
      <c r="N1" s="316"/>
      <c r="O1" s="316"/>
      <c r="P1" s="316"/>
      <c r="Q1" s="316"/>
      <c r="R1" s="316"/>
      <c r="S1" s="316"/>
      <c r="T1" s="316"/>
      <c r="U1" s="316"/>
      <c r="V1" s="316"/>
      <c r="W1" s="316"/>
    </row>
    <row r="2" spans="1:23" x14ac:dyDescent="0.3">
      <c r="A2" s="321">
        <v>1</v>
      </c>
      <c r="B2" s="322">
        <f>B$1*$A2</f>
        <v>1</v>
      </c>
      <c r="C2" s="322">
        <f t="shared" ref="C2:K11" si="0">C$1*$A2</f>
        <v>2</v>
      </c>
      <c r="D2" s="322">
        <f t="shared" si="0"/>
        <v>3</v>
      </c>
      <c r="E2" s="322">
        <f t="shared" si="0"/>
        <v>4</v>
      </c>
      <c r="F2" s="322">
        <f t="shared" si="0"/>
        <v>5</v>
      </c>
      <c r="G2" s="322">
        <f t="shared" si="0"/>
        <v>6</v>
      </c>
      <c r="H2" s="322">
        <f t="shared" si="0"/>
        <v>7</v>
      </c>
      <c r="I2" s="322">
        <f t="shared" si="0"/>
        <v>8</v>
      </c>
      <c r="J2" s="322">
        <f t="shared" si="0"/>
        <v>9</v>
      </c>
      <c r="K2" s="322">
        <f t="shared" si="0"/>
        <v>10</v>
      </c>
      <c r="M2" s="88"/>
      <c r="N2" s="88"/>
      <c r="O2" s="88"/>
      <c r="P2" s="88"/>
      <c r="Q2" s="88"/>
      <c r="R2" s="88"/>
      <c r="S2" s="88"/>
      <c r="T2" s="88"/>
      <c r="U2" s="88"/>
      <c r="V2" s="88"/>
      <c r="W2" s="88"/>
    </row>
    <row r="3" spans="1:23" x14ac:dyDescent="0.3">
      <c r="A3" s="321">
        <v>2</v>
      </c>
      <c r="B3" s="322">
        <f t="shared" ref="B3:B11" si="1">B$1*$A3</f>
        <v>2</v>
      </c>
      <c r="C3" s="322">
        <f t="shared" si="0"/>
        <v>4</v>
      </c>
      <c r="D3" s="322">
        <f t="shared" si="0"/>
        <v>6</v>
      </c>
      <c r="E3" s="322">
        <f t="shared" si="0"/>
        <v>8</v>
      </c>
      <c r="F3" s="322">
        <f t="shared" si="0"/>
        <v>10</v>
      </c>
      <c r="G3" s="322">
        <f t="shared" si="0"/>
        <v>12</v>
      </c>
      <c r="H3" s="322">
        <f t="shared" si="0"/>
        <v>14</v>
      </c>
      <c r="I3" s="322">
        <f t="shared" si="0"/>
        <v>16</v>
      </c>
      <c r="J3" s="322">
        <f t="shared" si="0"/>
        <v>18</v>
      </c>
      <c r="K3" s="322">
        <f t="shared" si="0"/>
        <v>20</v>
      </c>
      <c r="M3" s="88"/>
      <c r="N3" s="88"/>
      <c r="O3" s="88"/>
      <c r="P3" s="88"/>
      <c r="Q3" s="88"/>
      <c r="R3" s="88"/>
      <c r="S3" s="88"/>
      <c r="T3" s="88"/>
      <c r="U3" s="88"/>
      <c r="V3" s="88"/>
      <c r="W3" s="88"/>
    </row>
    <row r="4" spans="1:23" x14ac:dyDescent="0.3">
      <c r="A4" s="321">
        <v>3</v>
      </c>
      <c r="B4" s="322">
        <f t="shared" si="1"/>
        <v>3</v>
      </c>
      <c r="C4" s="322">
        <f t="shared" si="0"/>
        <v>6</v>
      </c>
      <c r="D4" s="322">
        <f t="shared" si="0"/>
        <v>9</v>
      </c>
      <c r="E4" s="322">
        <f t="shared" si="0"/>
        <v>12</v>
      </c>
      <c r="F4" s="322">
        <f t="shared" si="0"/>
        <v>15</v>
      </c>
      <c r="G4" s="322">
        <f t="shared" si="0"/>
        <v>18</v>
      </c>
      <c r="H4" s="322">
        <f t="shared" si="0"/>
        <v>21</v>
      </c>
      <c r="I4" s="322">
        <f t="shared" si="0"/>
        <v>24</v>
      </c>
      <c r="J4" s="322">
        <f t="shared" si="0"/>
        <v>27</v>
      </c>
      <c r="K4" s="322">
        <f t="shared" si="0"/>
        <v>30</v>
      </c>
      <c r="M4" s="88"/>
      <c r="N4" s="88"/>
      <c r="O4" s="88"/>
      <c r="P4" s="88"/>
      <c r="Q4" s="88"/>
      <c r="R4" s="88"/>
      <c r="S4" s="88"/>
      <c r="T4" s="88"/>
      <c r="U4" s="88"/>
      <c r="V4" s="88"/>
      <c r="W4" s="88"/>
    </row>
    <row r="5" spans="1:23" x14ac:dyDescent="0.3">
      <c r="A5" s="321">
        <v>4</v>
      </c>
      <c r="B5" s="322">
        <f t="shared" si="1"/>
        <v>4</v>
      </c>
      <c r="C5" s="322">
        <f t="shared" si="0"/>
        <v>8</v>
      </c>
      <c r="D5" s="322">
        <f t="shared" si="0"/>
        <v>12</v>
      </c>
      <c r="E5" s="322">
        <f t="shared" si="0"/>
        <v>16</v>
      </c>
      <c r="F5" s="322">
        <f t="shared" si="0"/>
        <v>20</v>
      </c>
      <c r="G5" s="322">
        <f t="shared" si="0"/>
        <v>24</v>
      </c>
      <c r="H5" s="322">
        <f t="shared" si="0"/>
        <v>28</v>
      </c>
      <c r="I5" s="322">
        <f t="shared" si="0"/>
        <v>32</v>
      </c>
      <c r="J5" s="322">
        <f t="shared" si="0"/>
        <v>36</v>
      </c>
      <c r="K5" s="322">
        <f t="shared" si="0"/>
        <v>40</v>
      </c>
      <c r="M5" s="88"/>
      <c r="N5" s="88"/>
      <c r="O5" s="88"/>
      <c r="P5" s="88"/>
      <c r="Q5" s="88"/>
      <c r="R5" s="88"/>
      <c r="S5" s="88"/>
      <c r="T5" s="88"/>
      <c r="U5" s="88"/>
      <c r="V5" s="88"/>
      <c r="W5" s="88"/>
    </row>
    <row r="6" spans="1:23" x14ac:dyDescent="0.3">
      <c r="A6" s="321">
        <v>5</v>
      </c>
      <c r="B6" s="322">
        <f t="shared" si="1"/>
        <v>5</v>
      </c>
      <c r="C6" s="322">
        <f t="shared" si="0"/>
        <v>10</v>
      </c>
      <c r="D6" s="322">
        <f t="shared" si="0"/>
        <v>15</v>
      </c>
      <c r="E6" s="322">
        <f t="shared" si="0"/>
        <v>20</v>
      </c>
      <c r="F6" s="322">
        <f t="shared" si="0"/>
        <v>25</v>
      </c>
      <c r="G6" s="322">
        <f t="shared" si="0"/>
        <v>30</v>
      </c>
      <c r="H6" s="322">
        <f t="shared" si="0"/>
        <v>35</v>
      </c>
      <c r="I6" s="322">
        <f t="shared" si="0"/>
        <v>40</v>
      </c>
      <c r="J6" s="322">
        <f t="shared" si="0"/>
        <v>45</v>
      </c>
      <c r="K6" s="322">
        <f t="shared" si="0"/>
        <v>50</v>
      </c>
      <c r="M6" s="88"/>
      <c r="N6" s="88"/>
      <c r="O6" s="88"/>
      <c r="P6" s="88"/>
      <c r="Q6" s="88"/>
      <c r="R6" s="88"/>
      <c r="S6" s="88"/>
      <c r="T6" s="88"/>
      <c r="U6" s="88"/>
      <c r="V6" s="88"/>
      <c r="W6" s="88"/>
    </row>
    <row r="7" spans="1:23" x14ac:dyDescent="0.3">
      <c r="A7" s="321">
        <v>6</v>
      </c>
      <c r="B7" s="322">
        <f t="shared" si="1"/>
        <v>6</v>
      </c>
      <c r="C7" s="322">
        <f t="shared" si="0"/>
        <v>12</v>
      </c>
      <c r="D7" s="322">
        <f t="shared" si="0"/>
        <v>18</v>
      </c>
      <c r="E7" s="322">
        <f t="shared" si="0"/>
        <v>24</v>
      </c>
      <c r="F7" s="322">
        <f t="shared" si="0"/>
        <v>30</v>
      </c>
      <c r="G7" s="322">
        <f t="shared" si="0"/>
        <v>36</v>
      </c>
      <c r="H7" s="322">
        <f t="shared" si="0"/>
        <v>42</v>
      </c>
      <c r="I7" s="322">
        <f t="shared" si="0"/>
        <v>48</v>
      </c>
      <c r="J7" s="322">
        <f t="shared" si="0"/>
        <v>54</v>
      </c>
      <c r="K7" s="322">
        <f t="shared" si="0"/>
        <v>60</v>
      </c>
      <c r="M7" s="88"/>
      <c r="N7" s="88"/>
      <c r="O7" s="88"/>
      <c r="P7" s="88"/>
      <c r="Q7" s="88"/>
      <c r="R7" s="88"/>
      <c r="S7" s="88"/>
      <c r="T7" s="88"/>
      <c r="U7" s="88"/>
      <c r="V7" s="88"/>
      <c r="W7" s="88"/>
    </row>
    <row r="8" spans="1:23" x14ac:dyDescent="0.3">
      <c r="A8" s="321">
        <v>7</v>
      </c>
      <c r="B8" s="322">
        <f t="shared" si="1"/>
        <v>7</v>
      </c>
      <c r="C8" s="322">
        <f t="shared" si="0"/>
        <v>14</v>
      </c>
      <c r="D8" s="322">
        <f t="shared" si="0"/>
        <v>21</v>
      </c>
      <c r="E8" s="322">
        <f t="shared" si="0"/>
        <v>28</v>
      </c>
      <c r="F8" s="322">
        <f t="shared" si="0"/>
        <v>35</v>
      </c>
      <c r="G8" s="322">
        <f t="shared" si="0"/>
        <v>42</v>
      </c>
      <c r="H8" s="322">
        <f t="shared" si="0"/>
        <v>49</v>
      </c>
      <c r="I8" s="322">
        <f t="shared" si="0"/>
        <v>56</v>
      </c>
      <c r="J8" s="322">
        <f t="shared" si="0"/>
        <v>63</v>
      </c>
      <c r="K8" s="322">
        <f t="shared" si="0"/>
        <v>70</v>
      </c>
      <c r="M8" s="88"/>
      <c r="N8" s="88"/>
      <c r="O8" s="88"/>
      <c r="P8" s="88"/>
      <c r="Q8" s="88"/>
      <c r="R8" s="88"/>
      <c r="S8" s="88"/>
      <c r="T8" s="88"/>
      <c r="U8" s="88"/>
      <c r="V8" s="88"/>
      <c r="W8" s="88"/>
    </row>
    <row r="9" spans="1:23" x14ac:dyDescent="0.3">
      <c r="A9" s="321">
        <v>8</v>
      </c>
      <c r="B9" s="322">
        <f t="shared" si="1"/>
        <v>8</v>
      </c>
      <c r="C9" s="322">
        <f t="shared" si="0"/>
        <v>16</v>
      </c>
      <c r="D9" s="322">
        <f t="shared" si="0"/>
        <v>24</v>
      </c>
      <c r="E9" s="322">
        <f t="shared" si="0"/>
        <v>32</v>
      </c>
      <c r="F9" s="322">
        <f t="shared" si="0"/>
        <v>40</v>
      </c>
      <c r="G9" s="322">
        <f t="shared" si="0"/>
        <v>48</v>
      </c>
      <c r="H9" s="322">
        <f t="shared" si="0"/>
        <v>56</v>
      </c>
      <c r="I9" s="322">
        <f t="shared" si="0"/>
        <v>64</v>
      </c>
      <c r="J9" s="322">
        <f t="shared" si="0"/>
        <v>72</v>
      </c>
      <c r="K9" s="322">
        <f t="shared" si="0"/>
        <v>80</v>
      </c>
      <c r="M9" s="88"/>
      <c r="N9" s="88"/>
      <c r="O9" s="88"/>
      <c r="P9" s="88"/>
      <c r="Q9" s="88"/>
      <c r="R9" s="88"/>
      <c r="S9" s="88"/>
      <c r="T9" s="88"/>
      <c r="U9" s="88"/>
      <c r="V9" s="88"/>
      <c r="W9" s="88"/>
    </row>
    <row r="10" spans="1:23" x14ac:dyDescent="0.3">
      <c r="A10" s="321">
        <v>9</v>
      </c>
      <c r="B10" s="322">
        <f t="shared" si="1"/>
        <v>9</v>
      </c>
      <c r="C10" s="322">
        <f t="shared" si="0"/>
        <v>18</v>
      </c>
      <c r="D10" s="322">
        <f t="shared" si="0"/>
        <v>27</v>
      </c>
      <c r="E10" s="322">
        <f t="shared" si="0"/>
        <v>36</v>
      </c>
      <c r="F10" s="322">
        <f t="shared" si="0"/>
        <v>45</v>
      </c>
      <c r="G10" s="322">
        <f t="shared" si="0"/>
        <v>54</v>
      </c>
      <c r="H10" s="322">
        <f t="shared" si="0"/>
        <v>63</v>
      </c>
      <c r="I10" s="322">
        <f t="shared" si="0"/>
        <v>72</v>
      </c>
      <c r="J10" s="322">
        <f t="shared" si="0"/>
        <v>81</v>
      </c>
      <c r="K10" s="322">
        <f t="shared" si="0"/>
        <v>90</v>
      </c>
      <c r="M10" s="88"/>
      <c r="N10" s="88"/>
      <c r="O10" s="88"/>
      <c r="P10" s="88"/>
      <c r="Q10" s="88"/>
      <c r="R10" s="88"/>
      <c r="S10" s="88"/>
      <c r="T10" s="88"/>
      <c r="U10" s="88"/>
      <c r="V10" s="88"/>
      <c r="W10" s="88"/>
    </row>
    <row r="11" spans="1:23" x14ac:dyDescent="0.3">
      <c r="A11" s="321">
        <v>10</v>
      </c>
      <c r="B11" s="322">
        <f t="shared" si="1"/>
        <v>10</v>
      </c>
      <c r="C11" s="322">
        <f t="shared" si="0"/>
        <v>20</v>
      </c>
      <c r="D11" s="322">
        <f t="shared" si="0"/>
        <v>30</v>
      </c>
      <c r="E11" s="322">
        <f t="shared" si="0"/>
        <v>40</v>
      </c>
      <c r="F11" s="322">
        <f t="shared" si="0"/>
        <v>50</v>
      </c>
      <c r="G11" s="322">
        <f t="shared" si="0"/>
        <v>60</v>
      </c>
      <c r="H11" s="322">
        <f t="shared" si="0"/>
        <v>70</v>
      </c>
      <c r="I11" s="322">
        <f t="shared" si="0"/>
        <v>80</v>
      </c>
      <c r="J11" s="322">
        <f t="shared" si="0"/>
        <v>90</v>
      </c>
      <c r="K11" s="322">
        <f>K$1*$A11</f>
        <v>100</v>
      </c>
      <c r="M11" s="88"/>
      <c r="N11" s="88"/>
      <c r="O11" s="88"/>
      <c r="P11" s="88"/>
      <c r="Q11" s="88"/>
      <c r="R11" s="88"/>
      <c r="S11" s="88"/>
      <c r="T11" s="88"/>
      <c r="U11" s="88"/>
      <c r="V11" s="88"/>
      <c r="W11" s="88"/>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E57F7-DC6B-481C-93B0-A75C74318EE0}">
  <sheetPr codeName="Leht26">
    <tabColor theme="5" tint="0.39997558519241921"/>
  </sheetPr>
  <dimension ref="A1:M24"/>
  <sheetViews>
    <sheetView zoomScale="140" zoomScaleNormal="140" workbookViewId="0"/>
  </sheetViews>
  <sheetFormatPr defaultRowHeight="15.6" x14ac:dyDescent="0.3"/>
  <cols>
    <col min="1" max="4" width="10.33203125" style="32" bestFit="1" customWidth="1"/>
    <col min="5" max="5" width="8.88671875" style="32"/>
    <col min="6" max="9" width="10.33203125" style="32" bestFit="1" customWidth="1"/>
    <col min="10" max="16384" width="8.88671875" style="32"/>
  </cols>
  <sheetData>
    <row r="1" spans="1:13" x14ac:dyDescent="0.3">
      <c r="A1" s="63"/>
      <c r="B1" s="361" t="s">
        <v>2897</v>
      </c>
      <c r="C1" s="361"/>
      <c r="D1" s="361"/>
      <c r="F1" s="63"/>
      <c r="G1" s="361" t="s">
        <v>2897</v>
      </c>
      <c r="H1" s="361"/>
      <c r="I1" s="361"/>
    </row>
    <row r="2" spans="1:13" x14ac:dyDescent="0.3">
      <c r="A2" s="62" t="s">
        <v>2896</v>
      </c>
      <c r="B2" s="323">
        <v>0.1</v>
      </c>
      <c r="C2" s="323">
        <v>0.2</v>
      </c>
      <c r="D2" s="323">
        <v>0.3</v>
      </c>
      <c r="F2" s="62" t="s">
        <v>2896</v>
      </c>
      <c r="G2" s="323">
        <f>B2</f>
        <v>0.1</v>
      </c>
      <c r="H2" s="323">
        <f>C2</f>
        <v>0.2</v>
      </c>
      <c r="I2" s="323">
        <f>D2</f>
        <v>0.3</v>
      </c>
    </row>
    <row r="3" spans="1:13" ht="14.4" customHeight="1" x14ac:dyDescent="0.3">
      <c r="A3" s="324">
        <v>59000</v>
      </c>
      <c r="B3" s="326"/>
      <c r="C3" s="326"/>
      <c r="D3" s="326"/>
      <c r="F3" s="324">
        <f t="shared" ref="F3:F24" si="0">A3</f>
        <v>59000</v>
      </c>
      <c r="G3" s="325">
        <f>$A3*(1+G$2)</f>
        <v>64900.000000000007</v>
      </c>
      <c r="H3" s="325">
        <f t="shared" ref="H3:I18" si="1">$A3*(1+H$2)</f>
        <v>70800</v>
      </c>
      <c r="I3" s="325">
        <f>$A3*(1+I$2)</f>
        <v>76700</v>
      </c>
      <c r="K3" s="328" t="s">
        <v>3793</v>
      </c>
      <c r="L3" s="328"/>
      <c r="M3" s="328"/>
    </row>
    <row r="4" spans="1:13" x14ac:dyDescent="0.3">
      <c r="A4" s="324">
        <v>20500</v>
      </c>
      <c r="B4" s="326"/>
      <c r="C4" s="326"/>
      <c r="D4" s="326"/>
      <c r="F4" s="324">
        <f t="shared" si="0"/>
        <v>20500</v>
      </c>
      <c r="G4" s="325">
        <f t="shared" ref="G4:I24" si="2">$A4*(1+G$2)</f>
        <v>22550.000000000004</v>
      </c>
      <c r="H4" s="325">
        <f t="shared" si="1"/>
        <v>24600</v>
      </c>
      <c r="I4" s="325">
        <f t="shared" si="1"/>
        <v>26650</v>
      </c>
      <c r="K4" s="328"/>
      <c r="L4" s="328"/>
      <c r="M4" s="328"/>
    </row>
    <row r="5" spans="1:13" x14ac:dyDescent="0.3">
      <c r="A5" s="324">
        <v>35300</v>
      </c>
      <c r="B5" s="326"/>
      <c r="C5" s="326"/>
      <c r="D5" s="326"/>
      <c r="F5" s="324">
        <f t="shared" si="0"/>
        <v>35300</v>
      </c>
      <c r="G5" s="325">
        <f t="shared" si="2"/>
        <v>38830</v>
      </c>
      <c r="H5" s="325">
        <f t="shared" si="1"/>
        <v>42360</v>
      </c>
      <c r="I5" s="325">
        <f t="shared" si="1"/>
        <v>45890</v>
      </c>
      <c r="K5" s="328"/>
      <c r="L5" s="328"/>
      <c r="M5" s="328"/>
    </row>
    <row r="6" spans="1:13" x14ac:dyDescent="0.3">
      <c r="A6" s="324">
        <v>21000</v>
      </c>
      <c r="B6" s="326"/>
      <c r="C6" s="326"/>
      <c r="D6" s="326"/>
      <c r="F6" s="324">
        <f t="shared" si="0"/>
        <v>21000</v>
      </c>
      <c r="G6" s="325">
        <f t="shared" si="2"/>
        <v>23100.000000000004</v>
      </c>
      <c r="H6" s="325">
        <f t="shared" si="1"/>
        <v>25200</v>
      </c>
      <c r="I6" s="325">
        <f t="shared" si="1"/>
        <v>27300</v>
      </c>
      <c r="K6" s="328"/>
      <c r="L6" s="328"/>
      <c r="M6" s="328"/>
    </row>
    <row r="7" spans="1:13" x14ac:dyDescent="0.3">
      <c r="A7" s="324">
        <v>58200</v>
      </c>
      <c r="B7" s="326"/>
      <c r="C7" s="326"/>
      <c r="D7" s="326"/>
      <c r="F7" s="324">
        <f t="shared" si="0"/>
        <v>58200</v>
      </c>
      <c r="G7" s="325">
        <f t="shared" si="2"/>
        <v>64020.000000000007</v>
      </c>
      <c r="H7" s="325">
        <f t="shared" si="1"/>
        <v>69840</v>
      </c>
      <c r="I7" s="325">
        <f t="shared" si="1"/>
        <v>75660</v>
      </c>
    </row>
    <row r="8" spans="1:13" x14ac:dyDescent="0.3">
      <c r="A8" s="324">
        <v>37500</v>
      </c>
      <c r="B8" s="326"/>
      <c r="C8" s="326"/>
      <c r="D8" s="326"/>
      <c r="F8" s="324">
        <f t="shared" si="0"/>
        <v>37500</v>
      </c>
      <c r="G8" s="325">
        <f t="shared" si="2"/>
        <v>41250</v>
      </c>
      <c r="H8" s="325">
        <f t="shared" si="1"/>
        <v>45000</v>
      </c>
      <c r="I8" s="325">
        <f t="shared" si="1"/>
        <v>48750</v>
      </c>
    </row>
    <row r="9" spans="1:13" x14ac:dyDescent="0.3">
      <c r="A9" s="324">
        <v>72100</v>
      </c>
      <c r="B9" s="326"/>
      <c r="C9" s="326"/>
      <c r="D9" s="326"/>
      <c r="F9" s="324">
        <f t="shared" si="0"/>
        <v>72100</v>
      </c>
      <c r="G9" s="325">
        <f t="shared" si="2"/>
        <v>79310</v>
      </c>
      <c r="H9" s="325">
        <f t="shared" si="1"/>
        <v>86520</v>
      </c>
      <c r="I9" s="325">
        <f t="shared" si="1"/>
        <v>93730</v>
      </c>
    </row>
    <row r="10" spans="1:13" x14ac:dyDescent="0.3">
      <c r="A10" s="324">
        <v>37900</v>
      </c>
      <c r="B10" s="326"/>
      <c r="C10" s="326"/>
      <c r="D10" s="326"/>
      <c r="F10" s="324">
        <f t="shared" si="0"/>
        <v>37900</v>
      </c>
      <c r="G10" s="325">
        <f t="shared" si="2"/>
        <v>41690</v>
      </c>
      <c r="H10" s="325">
        <f t="shared" si="1"/>
        <v>45480</v>
      </c>
      <c r="I10" s="325">
        <f t="shared" si="1"/>
        <v>49270</v>
      </c>
    </row>
    <row r="11" spans="1:13" x14ac:dyDescent="0.3">
      <c r="A11" s="324">
        <v>39600</v>
      </c>
      <c r="B11" s="326"/>
      <c r="C11" s="326"/>
      <c r="D11" s="326"/>
      <c r="F11" s="324">
        <f t="shared" si="0"/>
        <v>39600</v>
      </c>
      <c r="G11" s="325">
        <f t="shared" si="2"/>
        <v>43560</v>
      </c>
      <c r="H11" s="325">
        <f t="shared" si="1"/>
        <v>47520</v>
      </c>
      <c r="I11" s="325">
        <f t="shared" si="1"/>
        <v>51480</v>
      </c>
    </row>
    <row r="12" spans="1:13" x14ac:dyDescent="0.3">
      <c r="A12" s="324">
        <v>49400</v>
      </c>
      <c r="B12" s="326"/>
      <c r="C12" s="326"/>
      <c r="D12" s="326"/>
      <c r="F12" s="324">
        <f t="shared" si="0"/>
        <v>49400</v>
      </c>
      <c r="G12" s="325">
        <f t="shared" si="2"/>
        <v>54340.000000000007</v>
      </c>
      <c r="H12" s="325">
        <f t="shared" si="1"/>
        <v>59280</v>
      </c>
      <c r="I12" s="325">
        <f t="shared" si="1"/>
        <v>64220</v>
      </c>
    </row>
    <row r="13" spans="1:13" x14ac:dyDescent="0.3">
      <c r="A13" s="324">
        <v>30600</v>
      </c>
      <c r="B13" s="326"/>
      <c r="C13" s="326"/>
      <c r="D13" s="326"/>
      <c r="F13" s="324">
        <f t="shared" si="0"/>
        <v>30600</v>
      </c>
      <c r="G13" s="325">
        <f t="shared" si="2"/>
        <v>33660</v>
      </c>
      <c r="H13" s="325">
        <f t="shared" si="1"/>
        <v>36720</v>
      </c>
      <c r="I13" s="325">
        <f t="shared" si="1"/>
        <v>39780</v>
      </c>
    </row>
    <row r="14" spans="1:13" x14ac:dyDescent="0.3">
      <c r="A14" s="324">
        <v>23400</v>
      </c>
      <c r="B14" s="326"/>
      <c r="C14" s="326"/>
      <c r="D14" s="326"/>
      <c r="F14" s="324">
        <f t="shared" si="0"/>
        <v>23400</v>
      </c>
      <c r="G14" s="325">
        <f t="shared" si="2"/>
        <v>25740.000000000004</v>
      </c>
      <c r="H14" s="325">
        <f t="shared" si="1"/>
        <v>28080</v>
      </c>
      <c r="I14" s="325">
        <f t="shared" si="1"/>
        <v>30420</v>
      </c>
    </row>
    <row r="15" spans="1:13" x14ac:dyDescent="0.3">
      <c r="A15" s="324">
        <v>28300</v>
      </c>
      <c r="B15" s="326"/>
      <c r="C15" s="326"/>
      <c r="D15" s="326"/>
      <c r="F15" s="324">
        <f t="shared" si="0"/>
        <v>28300</v>
      </c>
      <c r="G15" s="325">
        <f t="shared" si="2"/>
        <v>31130.000000000004</v>
      </c>
      <c r="H15" s="325">
        <f t="shared" si="1"/>
        <v>33960</v>
      </c>
      <c r="I15" s="325">
        <f t="shared" si="1"/>
        <v>36790</v>
      </c>
    </row>
    <row r="16" spans="1:13" x14ac:dyDescent="0.3">
      <c r="A16" s="324">
        <v>42500</v>
      </c>
      <c r="B16" s="326"/>
      <c r="C16" s="326"/>
      <c r="D16" s="326"/>
      <c r="F16" s="324">
        <f t="shared" si="0"/>
        <v>42500</v>
      </c>
      <c r="G16" s="325">
        <f t="shared" si="2"/>
        <v>46750.000000000007</v>
      </c>
      <c r="H16" s="325">
        <f t="shared" si="1"/>
        <v>51000</v>
      </c>
      <c r="I16" s="325">
        <f>$A16*(1+I$2)</f>
        <v>55250</v>
      </c>
    </row>
    <row r="17" spans="1:9" x14ac:dyDescent="0.3">
      <c r="A17" s="324">
        <v>63300</v>
      </c>
      <c r="B17" s="326"/>
      <c r="C17" s="326"/>
      <c r="D17" s="326"/>
      <c r="F17" s="324">
        <f t="shared" si="0"/>
        <v>63300</v>
      </c>
      <c r="G17" s="325">
        <f t="shared" si="2"/>
        <v>69630</v>
      </c>
      <c r="H17" s="325">
        <f t="shared" si="1"/>
        <v>75960</v>
      </c>
      <c r="I17" s="325">
        <f t="shared" si="1"/>
        <v>82290</v>
      </c>
    </row>
    <row r="18" spans="1:9" x14ac:dyDescent="0.3">
      <c r="A18" s="324">
        <v>21800</v>
      </c>
      <c r="B18" s="326"/>
      <c r="C18" s="326"/>
      <c r="D18" s="326"/>
      <c r="F18" s="324">
        <f t="shared" si="0"/>
        <v>21800</v>
      </c>
      <c r="G18" s="325">
        <f t="shared" si="2"/>
        <v>23980.000000000004</v>
      </c>
      <c r="H18" s="325">
        <f t="shared" si="1"/>
        <v>26160</v>
      </c>
      <c r="I18" s="325">
        <f t="shared" si="1"/>
        <v>28340</v>
      </c>
    </row>
    <row r="19" spans="1:9" x14ac:dyDescent="0.3">
      <c r="A19" s="324">
        <v>76700</v>
      </c>
      <c r="B19" s="326"/>
      <c r="C19" s="326"/>
      <c r="D19" s="326"/>
      <c r="F19" s="324">
        <f t="shared" si="0"/>
        <v>76700</v>
      </c>
      <c r="G19" s="325">
        <f t="shared" si="2"/>
        <v>84370</v>
      </c>
      <c r="H19" s="325">
        <f t="shared" si="2"/>
        <v>92040</v>
      </c>
      <c r="I19" s="325">
        <f t="shared" si="2"/>
        <v>99710</v>
      </c>
    </row>
    <row r="20" spans="1:9" x14ac:dyDescent="0.3">
      <c r="A20" s="324">
        <v>48800</v>
      </c>
      <c r="B20" s="326"/>
      <c r="C20" s="326"/>
      <c r="D20" s="326"/>
      <c r="F20" s="324">
        <f t="shared" si="0"/>
        <v>48800</v>
      </c>
      <c r="G20" s="325">
        <f t="shared" si="2"/>
        <v>53680.000000000007</v>
      </c>
      <c r="H20" s="325">
        <f t="shared" si="2"/>
        <v>58560</v>
      </c>
      <c r="I20" s="325">
        <f t="shared" si="2"/>
        <v>63440</v>
      </c>
    </row>
    <row r="21" spans="1:9" x14ac:dyDescent="0.3">
      <c r="A21" s="324">
        <v>56400</v>
      </c>
      <c r="B21" s="326"/>
      <c r="C21" s="326"/>
      <c r="D21" s="326"/>
      <c r="F21" s="324">
        <f t="shared" si="0"/>
        <v>56400</v>
      </c>
      <c r="G21" s="325">
        <f t="shared" si="2"/>
        <v>62040.000000000007</v>
      </c>
      <c r="H21" s="325">
        <f t="shared" si="2"/>
        <v>67680</v>
      </c>
      <c r="I21" s="325">
        <f t="shared" si="2"/>
        <v>73320</v>
      </c>
    </row>
    <row r="22" spans="1:9" x14ac:dyDescent="0.3">
      <c r="A22" s="324">
        <v>40600</v>
      </c>
      <c r="B22" s="326"/>
      <c r="C22" s="326"/>
      <c r="D22" s="326"/>
      <c r="F22" s="324">
        <f t="shared" si="0"/>
        <v>40600</v>
      </c>
      <c r="G22" s="325">
        <f t="shared" si="2"/>
        <v>44660</v>
      </c>
      <c r="H22" s="325">
        <f t="shared" si="2"/>
        <v>48720</v>
      </c>
      <c r="I22" s="325">
        <f t="shared" si="2"/>
        <v>52780</v>
      </c>
    </row>
    <row r="23" spans="1:9" x14ac:dyDescent="0.3">
      <c r="A23" s="324">
        <v>63300</v>
      </c>
      <c r="B23" s="326"/>
      <c r="C23" s="326"/>
      <c r="D23" s="326"/>
      <c r="F23" s="324">
        <f t="shared" si="0"/>
        <v>63300</v>
      </c>
      <c r="G23" s="325">
        <f t="shared" si="2"/>
        <v>69630</v>
      </c>
      <c r="H23" s="325">
        <f t="shared" si="2"/>
        <v>75960</v>
      </c>
      <c r="I23" s="325">
        <f t="shared" si="2"/>
        <v>82290</v>
      </c>
    </row>
    <row r="24" spans="1:9" x14ac:dyDescent="0.3">
      <c r="A24" s="324">
        <v>49800</v>
      </c>
      <c r="B24" s="326"/>
      <c r="C24" s="326"/>
      <c r="D24" s="326"/>
      <c r="F24" s="324">
        <f t="shared" si="0"/>
        <v>49800</v>
      </c>
      <c r="G24" s="325">
        <f t="shared" si="2"/>
        <v>54780.000000000007</v>
      </c>
      <c r="H24" s="325">
        <f t="shared" si="2"/>
        <v>59760</v>
      </c>
      <c r="I24" s="325">
        <f t="shared" si="2"/>
        <v>64740</v>
      </c>
    </row>
  </sheetData>
  <mergeCells count="3">
    <mergeCell ref="B1:D1"/>
    <mergeCell ref="G1:I1"/>
    <mergeCell ref="K3:M6"/>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55AE7-DB1E-4A01-BBCB-468EFEF2B03A}">
  <sheetPr codeName="Leht27"/>
  <dimension ref="A1:D37"/>
  <sheetViews>
    <sheetView zoomScale="140" zoomScaleNormal="140" workbookViewId="0"/>
  </sheetViews>
  <sheetFormatPr defaultRowHeight="15.6" x14ac:dyDescent="0.3"/>
  <cols>
    <col min="1" max="4" width="10.33203125" style="32" bestFit="1" customWidth="1"/>
    <col min="5" max="16384" width="8.88671875" style="32"/>
  </cols>
  <sheetData>
    <row r="1" spans="1:4" x14ac:dyDescent="0.3">
      <c r="A1" s="63"/>
      <c r="B1" s="361" t="s">
        <v>2897</v>
      </c>
      <c r="C1" s="361"/>
      <c r="D1" s="361"/>
    </row>
    <row r="2" spans="1:4" x14ac:dyDescent="0.3">
      <c r="A2" s="62" t="s">
        <v>2896</v>
      </c>
      <c r="B2" s="323">
        <v>0.1</v>
      </c>
      <c r="C2" s="323">
        <v>0.2</v>
      </c>
      <c r="D2" s="323">
        <v>0.3</v>
      </c>
    </row>
    <row r="3" spans="1:4" x14ac:dyDescent="0.3">
      <c r="A3" s="324">
        <v>59000</v>
      </c>
      <c r="B3" s="326"/>
      <c r="C3" s="326"/>
      <c r="D3" s="326"/>
    </row>
    <row r="4" spans="1:4" x14ac:dyDescent="0.3">
      <c r="A4" s="324">
        <v>20500</v>
      </c>
      <c r="B4" s="326"/>
      <c r="C4" s="326"/>
      <c r="D4" s="326"/>
    </row>
    <row r="5" spans="1:4" x14ac:dyDescent="0.3">
      <c r="A5" s="324">
        <v>35300</v>
      </c>
      <c r="B5" s="326"/>
      <c r="C5" s="326"/>
      <c r="D5" s="326"/>
    </row>
    <row r="6" spans="1:4" x14ac:dyDescent="0.3">
      <c r="A6" s="324">
        <v>21000</v>
      </c>
      <c r="B6" s="326"/>
      <c r="C6" s="326"/>
      <c r="D6" s="326"/>
    </row>
    <row r="7" spans="1:4" x14ac:dyDescent="0.3">
      <c r="A7" s="324">
        <v>58200</v>
      </c>
      <c r="B7" s="326"/>
      <c r="C7" s="326"/>
      <c r="D7" s="326"/>
    </row>
    <row r="8" spans="1:4" x14ac:dyDescent="0.3">
      <c r="A8" s="324">
        <v>37500</v>
      </c>
      <c r="B8" s="326"/>
      <c r="C8" s="326"/>
      <c r="D8" s="326"/>
    </row>
    <row r="9" spans="1:4" x14ac:dyDescent="0.3">
      <c r="A9" s="324">
        <v>72100</v>
      </c>
      <c r="B9" s="326"/>
      <c r="C9" s="326"/>
      <c r="D9" s="326"/>
    </row>
    <row r="10" spans="1:4" x14ac:dyDescent="0.3">
      <c r="A10" s="324">
        <v>37900</v>
      </c>
      <c r="B10" s="326"/>
      <c r="C10" s="326"/>
      <c r="D10" s="326"/>
    </row>
    <row r="11" spans="1:4" x14ac:dyDescent="0.3">
      <c r="A11" s="324">
        <v>39600</v>
      </c>
      <c r="B11" s="326"/>
      <c r="C11" s="326"/>
      <c r="D11" s="326"/>
    </row>
    <row r="12" spans="1:4" x14ac:dyDescent="0.3">
      <c r="A12" s="324">
        <v>49400</v>
      </c>
      <c r="B12" s="326"/>
      <c r="C12" s="326"/>
      <c r="D12" s="326"/>
    </row>
    <row r="13" spans="1:4" x14ac:dyDescent="0.3">
      <c r="A13" s="324">
        <v>30600</v>
      </c>
      <c r="B13" s="326"/>
      <c r="C13" s="326"/>
      <c r="D13" s="326"/>
    </row>
    <row r="14" spans="1:4" x14ac:dyDescent="0.3">
      <c r="A14" s="324">
        <v>23400</v>
      </c>
      <c r="B14" s="326"/>
      <c r="C14" s="326"/>
      <c r="D14" s="326"/>
    </row>
    <row r="15" spans="1:4" x14ac:dyDescent="0.3">
      <c r="A15" s="324">
        <v>28300</v>
      </c>
      <c r="B15" s="326"/>
      <c r="C15" s="326"/>
      <c r="D15" s="326"/>
    </row>
    <row r="16" spans="1:4" x14ac:dyDescent="0.3">
      <c r="A16" s="324">
        <v>42500</v>
      </c>
      <c r="B16" s="326"/>
      <c r="C16" s="326"/>
      <c r="D16" s="326"/>
    </row>
    <row r="17" spans="1:4" x14ac:dyDescent="0.3">
      <c r="A17" s="324">
        <v>63300</v>
      </c>
      <c r="B17" s="326"/>
      <c r="C17" s="326"/>
      <c r="D17" s="326"/>
    </row>
    <row r="18" spans="1:4" x14ac:dyDescent="0.3">
      <c r="A18" s="324">
        <v>21800</v>
      </c>
      <c r="B18" s="326"/>
      <c r="C18" s="326"/>
      <c r="D18" s="326"/>
    </row>
    <row r="19" spans="1:4" x14ac:dyDescent="0.3">
      <c r="A19" s="324">
        <v>76700</v>
      </c>
      <c r="B19" s="326"/>
      <c r="C19" s="326"/>
      <c r="D19" s="326"/>
    </row>
    <row r="20" spans="1:4" x14ac:dyDescent="0.3">
      <c r="A20" s="324">
        <v>48800</v>
      </c>
      <c r="B20" s="326"/>
      <c r="C20" s="326"/>
      <c r="D20" s="326"/>
    </row>
    <row r="21" spans="1:4" x14ac:dyDescent="0.3">
      <c r="A21" s="324">
        <v>56400</v>
      </c>
      <c r="B21" s="326"/>
      <c r="C21" s="326"/>
      <c r="D21" s="326"/>
    </row>
    <row r="22" spans="1:4" x14ac:dyDescent="0.3">
      <c r="A22" s="324">
        <v>40600</v>
      </c>
      <c r="B22" s="326"/>
      <c r="C22" s="326"/>
      <c r="D22" s="326"/>
    </row>
    <row r="23" spans="1:4" x14ac:dyDescent="0.3">
      <c r="A23" s="324">
        <v>63300</v>
      </c>
      <c r="B23" s="326"/>
      <c r="C23" s="326"/>
      <c r="D23" s="326"/>
    </row>
    <row r="24" spans="1:4" x14ac:dyDescent="0.3">
      <c r="A24" s="324">
        <v>49800</v>
      </c>
      <c r="B24" s="326"/>
      <c r="C24" s="326"/>
      <c r="D24" s="326"/>
    </row>
    <row r="26" spans="1:4" ht="14.4" customHeight="1" x14ac:dyDescent="0.3">
      <c r="A26" s="328" t="s">
        <v>2898</v>
      </c>
      <c r="B26" s="328"/>
      <c r="C26" s="328"/>
      <c r="D26" s="328"/>
    </row>
    <row r="27" spans="1:4" x14ac:dyDescent="0.3">
      <c r="A27" s="328"/>
      <c r="B27" s="328"/>
      <c r="C27" s="328"/>
      <c r="D27" s="328"/>
    </row>
    <row r="28" spans="1:4" x14ac:dyDescent="0.3">
      <c r="A28" s="328"/>
      <c r="B28" s="328"/>
      <c r="C28" s="328"/>
      <c r="D28" s="328"/>
    </row>
    <row r="29" spans="1:4" x14ac:dyDescent="0.3">
      <c r="A29" s="328"/>
      <c r="B29" s="328"/>
      <c r="C29" s="328"/>
      <c r="D29" s="328"/>
    </row>
    <row r="30" spans="1:4" x14ac:dyDescent="0.3">
      <c r="A30" s="328"/>
      <c r="B30" s="328"/>
      <c r="C30" s="328"/>
      <c r="D30" s="328"/>
    </row>
    <row r="31" spans="1:4" x14ac:dyDescent="0.3">
      <c r="A31" s="328"/>
      <c r="B31" s="328"/>
      <c r="C31" s="328"/>
      <c r="D31" s="328"/>
    </row>
    <row r="32" spans="1:4" x14ac:dyDescent="0.3">
      <c r="A32" s="328"/>
      <c r="B32" s="328"/>
      <c r="C32" s="328"/>
      <c r="D32" s="328"/>
    </row>
    <row r="33" spans="1:4" x14ac:dyDescent="0.3">
      <c r="A33" s="328"/>
      <c r="B33" s="328"/>
      <c r="C33" s="328"/>
      <c r="D33" s="328"/>
    </row>
    <row r="34" spans="1:4" x14ac:dyDescent="0.3">
      <c r="A34" s="328"/>
      <c r="B34" s="328"/>
      <c r="C34" s="328"/>
      <c r="D34" s="328"/>
    </row>
    <row r="35" spans="1:4" x14ac:dyDescent="0.3">
      <c r="A35" s="153"/>
      <c r="B35" s="153"/>
      <c r="C35" s="153"/>
      <c r="D35" s="153"/>
    </row>
    <row r="36" spans="1:4" x14ac:dyDescent="0.3">
      <c r="A36" s="153"/>
      <c r="B36" s="153"/>
      <c r="C36" s="153"/>
      <c r="D36" s="153"/>
    </row>
    <row r="37" spans="1:4" x14ac:dyDescent="0.3">
      <c r="A37" s="153"/>
      <c r="B37" s="153"/>
      <c r="C37" s="153"/>
      <c r="D37" s="153"/>
    </row>
  </sheetData>
  <mergeCells count="2">
    <mergeCell ref="B1:D1"/>
    <mergeCell ref="A26:D34"/>
  </mergeCell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eht29"/>
  <dimension ref="A1:K202"/>
  <sheetViews>
    <sheetView zoomScale="140" zoomScaleNormal="140" workbookViewId="0"/>
  </sheetViews>
  <sheetFormatPr defaultColWidth="9.21875" defaultRowHeight="15.6" x14ac:dyDescent="0.3"/>
  <cols>
    <col min="1" max="1" width="4.77734375" style="9" bestFit="1" customWidth="1"/>
    <col min="2" max="2" width="35" style="9" bestFit="1" customWidth="1"/>
    <col min="3" max="3" width="11.21875" style="9" bestFit="1" customWidth="1"/>
    <col min="4" max="4" width="7.77734375" style="9" bestFit="1" customWidth="1"/>
    <col min="5" max="5" width="7.5546875" style="9" bestFit="1" customWidth="1"/>
    <col min="6" max="6" width="1.88671875" style="9" customWidth="1"/>
    <col min="7" max="7" width="2" style="9" customWidth="1"/>
    <col min="8" max="8" width="16.5546875" style="9" bestFit="1" customWidth="1"/>
    <col min="9" max="9" width="9.5546875" style="9" bestFit="1" customWidth="1"/>
    <col min="10" max="10" width="10.21875" style="9" customWidth="1"/>
    <col min="11" max="11" width="8.44140625" style="9" bestFit="1" customWidth="1"/>
    <col min="12" max="13" width="8.77734375" style="9" customWidth="1"/>
    <col min="14" max="14" width="16.5546875" style="9" bestFit="1" customWidth="1"/>
    <col min="15" max="17" width="8.77734375" style="9" bestFit="1" customWidth="1"/>
    <col min="18" max="1024" width="8.77734375" style="9" customWidth="1"/>
    <col min="1025" max="16384" width="9.21875" style="9"/>
  </cols>
  <sheetData>
    <row r="1" spans="1:11" x14ac:dyDescent="0.3">
      <c r="C1" s="16" t="s">
        <v>1238</v>
      </c>
      <c r="D1" s="16" t="s">
        <v>1239</v>
      </c>
      <c r="E1" s="16" t="s">
        <v>1240</v>
      </c>
    </row>
    <row r="2" spans="1:11" x14ac:dyDescent="0.3">
      <c r="A2" s="19">
        <v>1</v>
      </c>
      <c r="B2" s="20" t="s">
        <v>1241</v>
      </c>
      <c r="C2" s="19">
        <v>83.74</v>
      </c>
      <c r="D2" s="19">
        <v>80.91</v>
      </c>
      <c r="E2" s="19">
        <v>86.58</v>
      </c>
      <c r="I2" s="16" t="s">
        <v>0</v>
      </c>
      <c r="J2" s="16" t="s">
        <v>1239</v>
      </c>
      <c r="K2" s="16" t="s">
        <v>1240</v>
      </c>
    </row>
    <row r="3" spans="1:11" x14ac:dyDescent="0.3">
      <c r="A3" s="19">
        <v>8</v>
      </c>
      <c r="B3" s="20" t="s">
        <v>1242</v>
      </c>
      <c r="C3" s="19">
        <v>83.42</v>
      </c>
      <c r="D3" s="19">
        <v>80.33</v>
      </c>
      <c r="E3" s="19">
        <v>86.56</v>
      </c>
      <c r="H3" s="21" t="s">
        <v>1243</v>
      </c>
      <c r="I3" s="22"/>
      <c r="J3" s="22"/>
      <c r="K3" s="22"/>
    </row>
    <row r="4" spans="1:11" x14ac:dyDescent="0.3">
      <c r="A4" s="19">
        <v>2</v>
      </c>
      <c r="B4" s="20" t="s">
        <v>1244</v>
      </c>
      <c r="C4" s="19">
        <v>83.31</v>
      </c>
      <c r="D4" s="19">
        <v>80</v>
      </c>
      <c r="E4" s="19">
        <v>86.49</v>
      </c>
      <c r="H4" s="21" t="s">
        <v>1245</v>
      </c>
      <c r="I4" s="14"/>
      <c r="J4" s="14"/>
      <c r="K4" s="14"/>
    </row>
    <row r="5" spans="1:11" x14ac:dyDescent="0.3">
      <c r="A5" s="19">
        <v>3</v>
      </c>
      <c r="B5" s="20" t="s">
        <v>1246</v>
      </c>
      <c r="C5" s="19">
        <v>82.84</v>
      </c>
      <c r="D5" s="19">
        <v>80.27</v>
      </c>
      <c r="E5" s="19">
        <v>85.23</v>
      </c>
      <c r="H5" s="21" t="s">
        <v>1247</v>
      </c>
      <c r="I5" s="14"/>
      <c r="J5" s="14"/>
      <c r="K5" s="14"/>
    </row>
    <row r="6" spans="1:11" x14ac:dyDescent="0.3">
      <c r="A6" s="19">
        <v>4</v>
      </c>
      <c r="B6" s="20" t="s">
        <v>1248</v>
      </c>
      <c r="C6" s="19">
        <v>82.66</v>
      </c>
      <c r="D6" s="19">
        <v>80.430000000000007</v>
      </c>
      <c r="E6" s="19">
        <v>84.74</v>
      </c>
    </row>
    <row r="7" spans="1:11" x14ac:dyDescent="0.3">
      <c r="A7" s="19">
        <v>5</v>
      </c>
      <c r="B7" s="20" t="s">
        <v>1249</v>
      </c>
      <c r="C7" s="19">
        <v>82.64</v>
      </c>
      <c r="D7" s="19">
        <v>79.59</v>
      </c>
      <c r="E7" s="19">
        <v>85.61</v>
      </c>
    </row>
    <row r="8" spans="1:11" x14ac:dyDescent="0.3">
      <c r="A8" s="19">
        <v>6</v>
      </c>
      <c r="B8" s="20" t="s">
        <v>1250</v>
      </c>
      <c r="C8" s="19">
        <v>82.3</v>
      </c>
      <c r="D8" s="19">
        <v>80.73</v>
      </c>
      <c r="E8" s="19">
        <v>83.84</v>
      </c>
      <c r="I8" s="16" t="s">
        <v>0</v>
      </c>
      <c r="J8" s="16" t="s">
        <v>1239</v>
      </c>
      <c r="K8" s="16" t="s">
        <v>1240</v>
      </c>
    </row>
    <row r="9" spans="1:11" x14ac:dyDescent="0.3">
      <c r="A9" s="19">
        <v>7</v>
      </c>
      <c r="B9" s="20" t="s">
        <v>1251</v>
      </c>
      <c r="C9" s="19">
        <v>82.28</v>
      </c>
      <c r="D9" s="19">
        <v>79.42</v>
      </c>
      <c r="E9" s="19">
        <v>85.05</v>
      </c>
      <c r="H9" s="21" t="s">
        <v>1243</v>
      </c>
      <c r="I9" s="28">
        <f>ROUND(AVERAGE(C2:C202),0)</f>
        <v>71</v>
      </c>
      <c r="J9" s="28">
        <f t="shared" ref="J9:K9" si="0">ROUND(AVERAGE(D2:D202),0)</f>
        <v>69</v>
      </c>
      <c r="K9" s="28">
        <f t="shared" si="0"/>
        <v>74</v>
      </c>
    </row>
    <row r="10" spans="1:11" x14ac:dyDescent="0.3">
      <c r="A10" s="19">
        <v>9</v>
      </c>
      <c r="B10" s="20" t="s">
        <v>1252</v>
      </c>
      <c r="C10" s="19">
        <v>82.07</v>
      </c>
      <c r="D10" s="19">
        <v>80.180000000000007</v>
      </c>
      <c r="E10" s="19">
        <v>83.82</v>
      </c>
      <c r="H10" s="21" t="s">
        <v>1245</v>
      </c>
      <c r="I10" s="6">
        <f>ROUND(MIN(C2:C202),0)</f>
        <v>49</v>
      </c>
      <c r="J10" s="6">
        <f t="shared" ref="J10:K10" si="1">ROUND(MIN(D2:D202),0)</f>
        <v>48</v>
      </c>
      <c r="K10" s="6">
        <f t="shared" si="1"/>
        <v>49</v>
      </c>
    </row>
    <row r="11" spans="1:11" x14ac:dyDescent="0.3">
      <c r="A11" s="19">
        <v>10</v>
      </c>
      <c r="B11" s="20" t="s">
        <v>1253</v>
      </c>
      <c r="C11" s="19">
        <v>81.93</v>
      </c>
      <c r="D11" s="19">
        <v>80.099999999999994</v>
      </c>
      <c r="E11" s="19">
        <v>83.71</v>
      </c>
      <c r="H11" s="21" t="s">
        <v>1247</v>
      </c>
      <c r="I11" s="6">
        <f>ROUND(MAX(C2:C202),0)</f>
        <v>84</v>
      </c>
      <c r="J11" s="6">
        <f t="shared" ref="J11:K11" si="2">ROUND(MAX(D2:D202),0)</f>
        <v>81</v>
      </c>
      <c r="K11" s="6">
        <f t="shared" si="2"/>
        <v>87</v>
      </c>
    </row>
    <row r="12" spans="1:11" x14ac:dyDescent="0.3">
      <c r="A12" s="19">
        <v>11</v>
      </c>
      <c r="B12" s="19" t="s">
        <v>1480</v>
      </c>
      <c r="C12" s="19">
        <v>81.849999999999994</v>
      </c>
      <c r="D12" s="19">
        <v>78.760000000000005</v>
      </c>
      <c r="E12" s="19">
        <v>84.87</v>
      </c>
    </row>
    <row r="13" spans="1:11" x14ac:dyDescent="0.3">
      <c r="A13" s="19">
        <v>12</v>
      </c>
      <c r="B13" s="20" t="s">
        <v>1254</v>
      </c>
      <c r="C13" s="19">
        <v>81.78</v>
      </c>
      <c r="D13" s="19">
        <v>79.69</v>
      </c>
      <c r="E13" s="19">
        <v>83.78</v>
      </c>
    </row>
    <row r="14" spans="1:11" x14ac:dyDescent="0.3">
      <c r="A14" s="19">
        <v>13</v>
      </c>
      <c r="B14" s="20" t="s">
        <v>1255</v>
      </c>
      <c r="C14" s="19">
        <v>81.56</v>
      </c>
      <c r="D14" s="19">
        <v>79.709999999999994</v>
      </c>
      <c r="E14" s="19">
        <v>83.35</v>
      </c>
    </row>
    <row r="15" spans="1:11" x14ac:dyDescent="0.3">
      <c r="A15" s="19">
        <v>14</v>
      </c>
      <c r="B15" s="20" t="s">
        <v>1256</v>
      </c>
      <c r="C15" s="19">
        <v>81.430000000000007</v>
      </c>
      <c r="D15" s="19">
        <v>77.95</v>
      </c>
      <c r="E15" s="19">
        <v>84.63</v>
      </c>
    </row>
    <row r="16" spans="1:11" x14ac:dyDescent="0.3">
      <c r="A16" s="19">
        <v>15</v>
      </c>
      <c r="B16" s="20" t="s">
        <v>1257</v>
      </c>
      <c r="C16" s="19">
        <v>81.34</v>
      </c>
      <c r="D16" s="19">
        <v>78.94</v>
      </c>
      <c r="E16" s="19">
        <v>83.65</v>
      </c>
    </row>
    <row r="17" spans="1:5" x14ac:dyDescent="0.3">
      <c r="A17" s="19">
        <v>16</v>
      </c>
      <c r="B17" s="20" t="s">
        <v>1258</v>
      </c>
      <c r="C17" s="19">
        <v>81.319999999999993</v>
      </c>
      <c r="D17" s="19">
        <v>79.22</v>
      </c>
      <c r="E17" s="19">
        <v>83.38</v>
      </c>
    </row>
    <row r="18" spans="1:5" x14ac:dyDescent="0.3">
      <c r="A18" s="19">
        <v>17</v>
      </c>
      <c r="B18" s="20" t="s">
        <v>1259</v>
      </c>
      <c r="C18" s="19">
        <v>81.31</v>
      </c>
      <c r="D18" s="19">
        <v>79.36</v>
      </c>
      <c r="E18" s="19">
        <v>83.14</v>
      </c>
    </row>
    <row r="19" spans="1:5" x14ac:dyDescent="0.3">
      <c r="A19" s="19">
        <v>18</v>
      </c>
      <c r="B19" s="20" t="s">
        <v>1260</v>
      </c>
      <c r="C19" s="19">
        <v>81.209999999999994</v>
      </c>
      <c r="D19" s="19">
        <v>78.09</v>
      </c>
      <c r="E19" s="19">
        <v>84.12</v>
      </c>
    </row>
    <row r="20" spans="1:5" x14ac:dyDescent="0.3">
      <c r="A20" s="19">
        <v>19</v>
      </c>
      <c r="B20" s="19" t="s">
        <v>1481</v>
      </c>
      <c r="C20" s="19">
        <v>81.180000000000007</v>
      </c>
      <c r="D20" s="19">
        <v>77.790000000000006</v>
      </c>
      <c r="E20" s="19">
        <v>84.36</v>
      </c>
    </row>
    <row r="21" spans="1:5" x14ac:dyDescent="0.3">
      <c r="A21" s="19">
        <v>20</v>
      </c>
      <c r="B21" s="20" t="s">
        <v>1261</v>
      </c>
      <c r="C21" s="19">
        <v>81.09</v>
      </c>
      <c r="D21" s="19">
        <v>78.47</v>
      </c>
      <c r="E21" s="19">
        <v>83.59</v>
      </c>
    </row>
    <row r="22" spans="1:5" x14ac:dyDescent="0.3">
      <c r="A22" s="19">
        <v>21</v>
      </c>
      <c r="B22" s="20" t="s">
        <v>1262</v>
      </c>
      <c r="C22" s="19">
        <v>80.66</v>
      </c>
      <c r="D22" s="19">
        <v>78.180000000000007</v>
      </c>
      <c r="E22" s="19">
        <v>83.06</v>
      </c>
    </row>
    <row r="23" spans="1:5" x14ac:dyDescent="0.3">
      <c r="A23" s="19">
        <v>22</v>
      </c>
      <c r="B23" s="20" t="s">
        <v>1263</v>
      </c>
      <c r="C23" s="19">
        <v>80.599999999999994</v>
      </c>
      <c r="D23" s="19">
        <v>77.64</v>
      </c>
      <c r="E23" s="19">
        <v>83.6</v>
      </c>
    </row>
    <row r="24" spans="1:5" x14ac:dyDescent="0.3">
      <c r="A24" s="19">
        <v>23</v>
      </c>
      <c r="B24" s="20" t="s">
        <v>1264</v>
      </c>
      <c r="C24" s="19">
        <v>80.569999999999993</v>
      </c>
      <c r="D24" s="19">
        <v>78.400000000000006</v>
      </c>
      <c r="E24" s="19">
        <v>82.74</v>
      </c>
    </row>
    <row r="25" spans="1:5" x14ac:dyDescent="0.3">
      <c r="A25" s="19">
        <v>24</v>
      </c>
      <c r="B25" s="19" t="s">
        <v>1482</v>
      </c>
      <c r="C25" s="19">
        <v>80.56</v>
      </c>
      <c r="D25" s="19">
        <v>76.83</v>
      </c>
      <c r="E25" s="19">
        <v>83.98</v>
      </c>
    </row>
    <row r="26" spans="1:5" x14ac:dyDescent="0.3">
      <c r="A26" s="19">
        <v>25</v>
      </c>
      <c r="B26" s="20" t="s">
        <v>1265</v>
      </c>
      <c r="C26" s="19">
        <v>80.55</v>
      </c>
      <c r="D26" s="19">
        <v>77.430000000000007</v>
      </c>
      <c r="E26" s="19">
        <v>83.5</v>
      </c>
    </row>
    <row r="27" spans="1:5" x14ac:dyDescent="0.3">
      <c r="A27" s="19">
        <v>26</v>
      </c>
      <c r="B27" s="20" t="s">
        <v>1266</v>
      </c>
      <c r="C27" s="19">
        <v>80.53</v>
      </c>
      <c r="D27" s="19">
        <v>77.95</v>
      </c>
      <c r="E27" s="19">
        <v>83.02</v>
      </c>
    </row>
    <row r="28" spans="1:5" x14ac:dyDescent="0.3">
      <c r="A28" s="19">
        <v>26</v>
      </c>
      <c r="B28" s="20" t="s">
        <v>1267</v>
      </c>
      <c r="C28" s="19">
        <v>80.53</v>
      </c>
      <c r="D28" s="19">
        <v>77.599999999999994</v>
      </c>
      <c r="E28" s="19">
        <v>83.4</v>
      </c>
    </row>
    <row r="29" spans="1:5" x14ac:dyDescent="0.3">
      <c r="A29" s="19">
        <v>28</v>
      </c>
      <c r="B29" s="20" t="s">
        <v>1268</v>
      </c>
      <c r="C29" s="19">
        <v>80.45</v>
      </c>
      <c r="D29" s="19">
        <v>78.45</v>
      </c>
      <c r="E29" s="19">
        <v>82.39</v>
      </c>
    </row>
    <row r="30" spans="1:5" x14ac:dyDescent="0.3">
      <c r="A30" s="19">
        <v>28</v>
      </c>
      <c r="B30" s="23" t="s">
        <v>1483</v>
      </c>
      <c r="C30" s="19">
        <v>80.45</v>
      </c>
      <c r="D30" s="19">
        <v>78.45</v>
      </c>
      <c r="E30" s="19">
        <v>82.39</v>
      </c>
    </row>
    <row r="31" spans="1:5" x14ac:dyDescent="0.3">
      <c r="A31" s="19">
        <v>30</v>
      </c>
      <c r="B31" s="20" t="s">
        <v>1269</v>
      </c>
      <c r="C31" s="19">
        <v>80.3</v>
      </c>
      <c r="D31" s="19">
        <v>78.069999999999993</v>
      </c>
      <c r="E31" s="19">
        <v>82.51</v>
      </c>
    </row>
    <row r="32" spans="1:5" x14ac:dyDescent="0.3">
      <c r="A32" s="19">
        <v>30</v>
      </c>
      <c r="B32" s="20" t="s">
        <v>1270</v>
      </c>
      <c r="C32" s="19">
        <v>80.3</v>
      </c>
      <c r="D32" s="19">
        <v>78.55</v>
      </c>
      <c r="E32" s="19">
        <v>81.98</v>
      </c>
    </row>
    <row r="33" spans="1:5" x14ac:dyDescent="0.3">
      <c r="A33" s="19">
        <v>32</v>
      </c>
      <c r="B33" s="20" t="s">
        <v>1271</v>
      </c>
      <c r="C33" s="19">
        <v>80.08</v>
      </c>
      <c r="D33" s="19">
        <v>76.92</v>
      </c>
      <c r="E33" s="19">
        <v>83.14</v>
      </c>
    </row>
    <row r="34" spans="1:5" x14ac:dyDescent="0.3">
      <c r="A34" s="19">
        <v>33</v>
      </c>
      <c r="B34" s="19" t="s">
        <v>1484</v>
      </c>
      <c r="C34" s="19">
        <v>80.06</v>
      </c>
      <c r="D34" s="19">
        <v>77.239999999999995</v>
      </c>
      <c r="E34" s="19">
        <v>82.92</v>
      </c>
    </row>
    <row r="35" spans="1:5" x14ac:dyDescent="0.3">
      <c r="A35" s="19">
        <v>34</v>
      </c>
      <c r="B35" s="20" t="s">
        <v>1272</v>
      </c>
      <c r="C35" s="19">
        <v>79.989999999999995</v>
      </c>
      <c r="D35" s="19">
        <v>78</v>
      </c>
      <c r="E35" s="19">
        <v>81.94</v>
      </c>
    </row>
    <row r="36" spans="1:5" x14ac:dyDescent="0.3">
      <c r="A36" s="19">
        <v>35</v>
      </c>
      <c r="B36" s="20" t="s">
        <v>1273</v>
      </c>
      <c r="C36" s="19">
        <v>79.900000000000006</v>
      </c>
      <c r="D36" s="19">
        <v>77.69</v>
      </c>
      <c r="E36" s="19">
        <v>82.17</v>
      </c>
    </row>
    <row r="37" spans="1:5" x14ac:dyDescent="0.3">
      <c r="A37" s="19">
        <v>36</v>
      </c>
      <c r="B37" s="19" t="s">
        <v>1485</v>
      </c>
      <c r="C37" s="19">
        <v>79.540000000000006</v>
      </c>
      <c r="D37" s="19">
        <v>76.040000000000006</v>
      </c>
      <c r="E37" s="19">
        <v>82.9</v>
      </c>
    </row>
    <row r="38" spans="1:5" x14ac:dyDescent="0.3">
      <c r="A38" s="19">
        <v>37</v>
      </c>
      <c r="B38" s="19" t="s">
        <v>1486</v>
      </c>
      <c r="C38" s="19">
        <v>79.34</v>
      </c>
      <c r="D38" s="19">
        <v>76.040000000000006</v>
      </c>
      <c r="E38" s="19">
        <v>82.9</v>
      </c>
    </row>
    <row r="39" spans="1:5" x14ac:dyDescent="0.3">
      <c r="A39" s="19">
        <v>38</v>
      </c>
      <c r="B39" s="20" t="s">
        <v>1274</v>
      </c>
      <c r="C39" s="19">
        <v>79.260000000000005</v>
      </c>
      <c r="D39" s="19">
        <v>76.430000000000007</v>
      </c>
      <c r="E39" s="19">
        <v>82.3</v>
      </c>
    </row>
    <row r="40" spans="1:5" x14ac:dyDescent="0.3">
      <c r="A40" s="19">
        <v>39</v>
      </c>
      <c r="B40" s="19" t="s">
        <v>1487</v>
      </c>
      <c r="C40" s="19">
        <v>79.22</v>
      </c>
      <c r="D40" s="19">
        <v>75.19</v>
      </c>
      <c r="E40" s="19">
        <v>83.17</v>
      </c>
    </row>
    <row r="41" spans="1:5" x14ac:dyDescent="0.3">
      <c r="A41" s="19">
        <v>40</v>
      </c>
      <c r="B41" s="20" t="s">
        <v>1275</v>
      </c>
      <c r="C41" s="19">
        <v>79.16</v>
      </c>
      <c r="D41" s="19">
        <v>76.7</v>
      </c>
      <c r="E41" s="19">
        <v>81.69</v>
      </c>
    </row>
    <row r="42" spans="1:5" x14ac:dyDescent="0.3">
      <c r="A42" s="19">
        <v>40</v>
      </c>
      <c r="B42" s="20" t="s">
        <v>1276</v>
      </c>
      <c r="C42" s="19">
        <v>79.16</v>
      </c>
      <c r="D42" s="19">
        <v>77.099999999999994</v>
      </c>
      <c r="E42" s="19">
        <v>81.27</v>
      </c>
    </row>
    <row r="43" spans="1:5" x14ac:dyDescent="0.3">
      <c r="A43" s="19">
        <v>42</v>
      </c>
      <c r="B43" s="19" t="s">
        <v>1488</v>
      </c>
      <c r="C43" s="19">
        <v>78.98</v>
      </c>
      <c r="D43" s="19">
        <v>75.75</v>
      </c>
      <c r="E43" s="19">
        <v>82.58</v>
      </c>
    </row>
    <row r="44" spans="1:5" x14ac:dyDescent="0.3">
      <c r="A44" s="19">
        <v>43</v>
      </c>
      <c r="B44" s="20" t="s">
        <v>1277</v>
      </c>
      <c r="C44" s="19">
        <v>78.88</v>
      </c>
      <c r="D44" s="19">
        <v>76.47</v>
      </c>
      <c r="E44" s="19">
        <v>81.25</v>
      </c>
    </row>
    <row r="45" spans="1:5" x14ac:dyDescent="0.3">
      <c r="A45" s="19">
        <v>44</v>
      </c>
      <c r="B45" s="20" t="s">
        <v>1278</v>
      </c>
      <c r="C45" s="19">
        <v>78.86</v>
      </c>
      <c r="D45" s="19">
        <v>77.14</v>
      </c>
      <c r="E45" s="19">
        <v>80.87</v>
      </c>
    </row>
    <row r="46" spans="1:5" x14ac:dyDescent="0.3">
      <c r="A46" s="19">
        <v>45</v>
      </c>
      <c r="B46" s="19" t="s">
        <v>1489</v>
      </c>
      <c r="C46" s="19">
        <v>78.72</v>
      </c>
      <c r="D46" s="19">
        <v>76.14</v>
      </c>
      <c r="E46" s="19">
        <v>81.47</v>
      </c>
    </row>
    <row r="47" spans="1:5" x14ac:dyDescent="0.3">
      <c r="A47" s="19">
        <v>46</v>
      </c>
      <c r="B47" s="20" t="s">
        <v>1279</v>
      </c>
      <c r="C47" s="19">
        <v>78.44</v>
      </c>
      <c r="D47" s="19">
        <v>76.64</v>
      </c>
      <c r="E47" s="19">
        <v>80.39</v>
      </c>
    </row>
    <row r="48" spans="1:5" x14ac:dyDescent="0.3">
      <c r="A48" s="19">
        <v>47</v>
      </c>
      <c r="B48" s="20" t="s">
        <v>1280</v>
      </c>
      <c r="C48" s="19">
        <v>78.349999999999994</v>
      </c>
      <c r="D48" s="19">
        <v>75.36</v>
      </c>
      <c r="E48" s="19">
        <v>81.27</v>
      </c>
    </row>
    <row r="49" spans="1:5" x14ac:dyDescent="0.3">
      <c r="A49" s="19">
        <v>48</v>
      </c>
      <c r="B49" s="20" t="s">
        <v>1281</v>
      </c>
      <c r="C49" s="19">
        <v>77.89</v>
      </c>
      <c r="D49" s="19">
        <v>77.099999999999994</v>
      </c>
      <c r="E49" s="19">
        <v>79.680000000000007</v>
      </c>
    </row>
    <row r="50" spans="1:5" x14ac:dyDescent="0.3">
      <c r="A50" s="19">
        <v>49</v>
      </c>
      <c r="B50" s="19" t="s">
        <v>1490</v>
      </c>
      <c r="C50" s="19">
        <v>77.77</v>
      </c>
      <c r="D50" s="19">
        <v>74.5</v>
      </c>
      <c r="E50" s="19">
        <v>80.7</v>
      </c>
    </row>
    <row r="51" spans="1:5" x14ac:dyDescent="0.3">
      <c r="A51" s="19">
        <v>50</v>
      </c>
      <c r="B51" s="20" t="s">
        <v>1282</v>
      </c>
      <c r="C51" s="19">
        <v>77.489999999999995</v>
      </c>
      <c r="D51" s="19">
        <v>75.040000000000006</v>
      </c>
      <c r="E51" s="19">
        <v>80.19</v>
      </c>
    </row>
    <row r="52" spans="1:5" x14ac:dyDescent="0.3">
      <c r="A52" s="19">
        <v>51</v>
      </c>
      <c r="B52" s="20" t="s">
        <v>1283</v>
      </c>
      <c r="C52" s="19">
        <v>77.319999999999993</v>
      </c>
      <c r="D52" s="19">
        <v>74.34</v>
      </c>
      <c r="E52" s="19">
        <v>80.489999999999995</v>
      </c>
    </row>
    <row r="53" spans="1:5" x14ac:dyDescent="0.3">
      <c r="A53" s="19">
        <v>52</v>
      </c>
      <c r="B53" s="20" t="s">
        <v>1284</v>
      </c>
      <c r="C53" s="19">
        <v>77.14</v>
      </c>
      <c r="D53" s="19">
        <v>73.06</v>
      </c>
      <c r="E53" s="19">
        <v>81.14</v>
      </c>
    </row>
    <row r="54" spans="1:5" x14ac:dyDescent="0.3">
      <c r="A54" s="19">
        <v>53</v>
      </c>
      <c r="B54" s="20" t="s">
        <v>1285</v>
      </c>
      <c r="C54" s="19">
        <v>77.05</v>
      </c>
      <c r="D54" s="19">
        <v>73.64</v>
      </c>
      <c r="E54" s="19">
        <v>80.38</v>
      </c>
    </row>
    <row r="55" spans="1:5" x14ac:dyDescent="0.3">
      <c r="A55" s="19">
        <v>54</v>
      </c>
      <c r="B55" s="20" t="s">
        <v>1286</v>
      </c>
      <c r="C55" s="19">
        <v>76.959999999999994</v>
      </c>
      <c r="D55" s="19">
        <v>73.25</v>
      </c>
      <c r="E55" s="19">
        <v>80.44</v>
      </c>
    </row>
    <row r="56" spans="1:5" x14ac:dyDescent="0.3">
      <c r="A56" s="19">
        <v>55</v>
      </c>
      <c r="B56" s="20" t="s">
        <v>1287</v>
      </c>
      <c r="C56" s="19">
        <v>76.67</v>
      </c>
      <c r="D56" s="19">
        <v>76.02</v>
      </c>
      <c r="E56" s="19">
        <v>78.23</v>
      </c>
    </row>
    <row r="57" spans="1:5" x14ac:dyDescent="0.3">
      <c r="A57" s="19">
        <v>56</v>
      </c>
      <c r="B57" s="20" t="s">
        <v>1288</v>
      </c>
      <c r="C57" s="19">
        <v>76.52</v>
      </c>
      <c r="D57" s="19">
        <v>71.569999999999993</v>
      </c>
      <c r="E57" s="19">
        <v>81.05</v>
      </c>
    </row>
    <row r="58" spans="1:5" x14ac:dyDescent="0.3">
      <c r="A58" s="19">
        <v>57</v>
      </c>
      <c r="B58" s="20" t="s">
        <v>1289</v>
      </c>
      <c r="C58" s="19">
        <v>76.48</v>
      </c>
      <c r="D58" s="19">
        <v>74.040000000000006</v>
      </c>
      <c r="E58" s="19">
        <v>78.930000000000007</v>
      </c>
    </row>
    <row r="59" spans="1:5" x14ac:dyDescent="0.3">
      <c r="A59" s="19">
        <v>58</v>
      </c>
      <c r="B59" s="20" t="s">
        <v>1290</v>
      </c>
      <c r="C59" s="19">
        <v>76.38</v>
      </c>
      <c r="D59" s="19">
        <v>75.58</v>
      </c>
      <c r="E59" s="19">
        <v>77.42</v>
      </c>
    </row>
    <row r="60" spans="1:5" x14ac:dyDescent="0.3">
      <c r="A60" s="19">
        <v>59</v>
      </c>
      <c r="B60" s="20" t="s">
        <v>1291</v>
      </c>
      <c r="C60" s="19">
        <v>76.36</v>
      </c>
      <c r="D60" s="19">
        <v>75.400000000000006</v>
      </c>
      <c r="E60" s="19">
        <v>77.41</v>
      </c>
    </row>
    <row r="61" spans="1:5" x14ac:dyDescent="0.3">
      <c r="A61" s="19">
        <v>60</v>
      </c>
      <c r="B61" s="20" t="s">
        <v>1292</v>
      </c>
      <c r="C61" s="19">
        <v>76.33</v>
      </c>
      <c r="D61" s="19">
        <v>74.66</v>
      </c>
      <c r="E61" s="19">
        <v>78.849999999999994</v>
      </c>
    </row>
    <row r="62" spans="1:5" x14ac:dyDescent="0.3">
      <c r="A62" s="19">
        <v>61</v>
      </c>
      <c r="B62" s="20" t="s">
        <v>1293</v>
      </c>
      <c r="C62" s="19">
        <v>76.260000000000005</v>
      </c>
      <c r="D62" s="19">
        <v>73.709999999999994</v>
      </c>
      <c r="E62" s="19">
        <v>78.819999999999993</v>
      </c>
    </row>
    <row r="63" spans="1:5" x14ac:dyDescent="0.3">
      <c r="A63" s="19">
        <v>62</v>
      </c>
      <c r="B63" s="19" t="s">
        <v>1491</v>
      </c>
      <c r="C63" s="19">
        <v>76.19</v>
      </c>
      <c r="D63" s="19">
        <v>73.55</v>
      </c>
      <c r="E63" s="19">
        <v>79.31</v>
      </c>
    </row>
    <row r="64" spans="1:5" x14ac:dyDescent="0.3">
      <c r="A64" s="19">
        <v>63</v>
      </c>
      <c r="B64" s="19" t="s">
        <v>1492</v>
      </c>
      <c r="C64" s="19">
        <v>76.12</v>
      </c>
      <c r="D64" s="19">
        <v>73.97</v>
      </c>
      <c r="E64" s="19">
        <v>78.55</v>
      </c>
    </row>
    <row r="65" spans="1:5" x14ac:dyDescent="0.3">
      <c r="A65" s="19">
        <v>64</v>
      </c>
      <c r="B65" s="20" t="s">
        <v>1294</v>
      </c>
      <c r="C65" s="19">
        <v>76.040000000000006</v>
      </c>
      <c r="D65" s="19">
        <v>72.239999999999995</v>
      </c>
      <c r="E65" s="19">
        <v>79.73</v>
      </c>
    </row>
    <row r="66" spans="1:5" x14ac:dyDescent="0.3">
      <c r="A66" s="19">
        <v>65</v>
      </c>
      <c r="B66" s="20" t="s">
        <v>1295</v>
      </c>
      <c r="C66" s="19">
        <v>76.02</v>
      </c>
      <c r="D66" s="19">
        <v>73.83</v>
      </c>
      <c r="E66" s="19">
        <v>78.180000000000007</v>
      </c>
    </row>
    <row r="67" spans="1:5" x14ac:dyDescent="0.3">
      <c r="A67" s="19">
        <v>66</v>
      </c>
      <c r="B67" s="20" t="s">
        <v>1296</v>
      </c>
      <c r="C67" s="19">
        <v>76.010000000000005</v>
      </c>
      <c r="D67" s="19">
        <v>72.150000000000006</v>
      </c>
      <c r="E67" s="19">
        <v>79.83</v>
      </c>
    </row>
    <row r="68" spans="1:5" x14ac:dyDescent="0.3">
      <c r="A68" s="19">
        <v>67</v>
      </c>
      <c r="B68" s="20" t="s">
        <v>1297</v>
      </c>
      <c r="C68" s="19">
        <v>75.819999999999993</v>
      </c>
      <c r="D68" s="19">
        <v>73.290000000000006</v>
      </c>
      <c r="E68" s="19">
        <v>78.209999999999994</v>
      </c>
    </row>
    <row r="69" spans="1:5" x14ac:dyDescent="0.3">
      <c r="A69" s="19">
        <v>68</v>
      </c>
      <c r="B69" s="20" t="s">
        <v>1298</v>
      </c>
      <c r="C69" s="19">
        <v>75.569999999999993</v>
      </c>
      <c r="D69" s="19">
        <v>70.73</v>
      </c>
      <c r="E69" s="19">
        <v>80.31</v>
      </c>
    </row>
    <row r="70" spans="1:5" x14ac:dyDescent="0.3">
      <c r="A70" s="19">
        <v>69</v>
      </c>
      <c r="B70" s="20" t="s">
        <v>1299</v>
      </c>
      <c r="C70" s="19">
        <v>75.540000000000006</v>
      </c>
      <c r="D70" s="19">
        <v>72.819999999999993</v>
      </c>
      <c r="E70" s="19">
        <v>78.37</v>
      </c>
    </row>
    <row r="71" spans="1:5" x14ac:dyDescent="0.3">
      <c r="A71" s="19">
        <v>70</v>
      </c>
      <c r="B71" s="20" t="s">
        <v>1300</v>
      </c>
      <c r="C71" s="19">
        <v>75.44</v>
      </c>
      <c r="D71" s="19">
        <v>73.069999999999993</v>
      </c>
      <c r="E71" s="19">
        <v>77.89</v>
      </c>
    </row>
    <row r="72" spans="1:5" x14ac:dyDescent="0.3">
      <c r="A72" s="19">
        <v>71</v>
      </c>
      <c r="B72" s="20" t="s">
        <v>1301</v>
      </c>
      <c r="C72" s="19">
        <v>75.430000000000007</v>
      </c>
      <c r="D72" s="19">
        <v>73.97</v>
      </c>
      <c r="E72" s="19">
        <v>77.02</v>
      </c>
    </row>
    <row r="73" spans="1:5" x14ac:dyDescent="0.3">
      <c r="A73" s="19">
        <v>72</v>
      </c>
      <c r="B73" s="19" t="s">
        <v>1493</v>
      </c>
      <c r="C73" s="19">
        <v>75.39</v>
      </c>
      <c r="D73" s="19">
        <v>72.89</v>
      </c>
      <c r="E73" s="19">
        <v>77.760000000000005</v>
      </c>
    </row>
    <row r="74" spans="1:5" x14ac:dyDescent="0.3">
      <c r="A74" s="19">
        <v>73</v>
      </c>
      <c r="B74" s="20" t="s">
        <v>1302</v>
      </c>
      <c r="C74" s="19">
        <v>75.37</v>
      </c>
      <c r="D74" s="19">
        <v>72.91</v>
      </c>
      <c r="E74" s="19">
        <v>77.709999999999994</v>
      </c>
    </row>
    <row r="75" spans="1:5" x14ac:dyDescent="0.3">
      <c r="A75" s="19">
        <v>74</v>
      </c>
      <c r="B75" s="20" t="s">
        <v>1303</v>
      </c>
      <c r="C75" s="19">
        <v>75.16</v>
      </c>
      <c r="D75" s="19">
        <v>72.87</v>
      </c>
      <c r="E75" s="19">
        <v>77.48</v>
      </c>
    </row>
    <row r="76" spans="1:5" x14ac:dyDescent="0.3">
      <c r="A76" s="19">
        <v>75</v>
      </c>
      <c r="B76" s="20" t="s">
        <v>1304</v>
      </c>
      <c r="C76" s="19">
        <v>75.150000000000006</v>
      </c>
      <c r="D76" s="19">
        <v>72.02</v>
      </c>
      <c r="E76" s="19">
        <v>78.09</v>
      </c>
    </row>
    <row r="77" spans="1:5" x14ac:dyDescent="0.3">
      <c r="A77" s="19">
        <v>76</v>
      </c>
      <c r="B77" s="20" t="s">
        <v>1305</v>
      </c>
      <c r="C77" s="19">
        <v>75.06</v>
      </c>
      <c r="D77" s="19">
        <v>73.98</v>
      </c>
      <c r="E77" s="19">
        <v>76.22</v>
      </c>
    </row>
    <row r="78" spans="1:5" x14ac:dyDescent="0.3">
      <c r="A78" s="19">
        <v>77</v>
      </c>
      <c r="B78" s="20" t="s">
        <v>1306</v>
      </c>
      <c r="C78" s="19">
        <v>74.98</v>
      </c>
      <c r="D78" s="19">
        <v>71.23</v>
      </c>
      <c r="E78" s="19">
        <v>78.540000000000006</v>
      </c>
    </row>
    <row r="79" spans="1:5" x14ac:dyDescent="0.3">
      <c r="A79" s="19">
        <v>78</v>
      </c>
      <c r="B79" s="20" t="s">
        <v>1307</v>
      </c>
      <c r="C79" s="19">
        <v>74.84</v>
      </c>
      <c r="D79" s="19">
        <v>71.53</v>
      </c>
      <c r="E79" s="19">
        <v>78.12</v>
      </c>
    </row>
    <row r="80" spans="1:5" x14ac:dyDescent="0.3">
      <c r="A80" s="19">
        <v>79</v>
      </c>
      <c r="B80" s="20" t="s">
        <v>1308</v>
      </c>
      <c r="C80" s="19">
        <v>74.81</v>
      </c>
      <c r="D80" s="19">
        <v>72.17</v>
      </c>
      <c r="E80" s="19">
        <v>77.569999999999993</v>
      </c>
    </row>
    <row r="81" spans="1:5" x14ac:dyDescent="0.3">
      <c r="A81" s="19">
        <v>80</v>
      </c>
      <c r="B81" s="20" t="s">
        <v>1309</v>
      </c>
      <c r="C81" s="19">
        <v>74.650000000000006</v>
      </c>
      <c r="D81" s="19">
        <v>71.83</v>
      </c>
      <c r="E81" s="19">
        <v>77.5</v>
      </c>
    </row>
    <row r="82" spans="1:5" x14ac:dyDescent="0.3">
      <c r="A82" s="19">
        <v>81</v>
      </c>
      <c r="B82" s="20" t="s">
        <v>1310</v>
      </c>
      <c r="C82" s="19">
        <v>74.64</v>
      </c>
      <c r="D82" s="19">
        <v>70.91</v>
      </c>
      <c r="E82" s="19">
        <v>78.14</v>
      </c>
    </row>
    <row r="83" spans="1:5" x14ac:dyDescent="0.3">
      <c r="A83" s="19">
        <v>81</v>
      </c>
      <c r="B83" s="20" t="s">
        <v>1311</v>
      </c>
      <c r="C83" s="19">
        <v>74.64</v>
      </c>
      <c r="D83" s="19">
        <v>71.239999999999995</v>
      </c>
      <c r="E83" s="19">
        <v>78.03</v>
      </c>
    </row>
    <row r="84" spans="1:5" x14ac:dyDescent="0.3">
      <c r="A84" s="19">
        <v>83</v>
      </c>
      <c r="B84" s="20" t="s">
        <v>1312</v>
      </c>
      <c r="C84" s="19">
        <v>74.599999999999994</v>
      </c>
      <c r="D84" s="19">
        <v>72.3</v>
      </c>
      <c r="E84" s="19">
        <v>77.040000000000006</v>
      </c>
    </row>
    <row r="85" spans="1:5" x14ac:dyDescent="0.3">
      <c r="A85" s="19">
        <v>84</v>
      </c>
      <c r="B85" s="20" t="s">
        <v>1313</v>
      </c>
      <c r="C85" s="19">
        <v>74.56</v>
      </c>
      <c r="D85" s="19">
        <v>70.739999999999995</v>
      </c>
      <c r="E85" s="19">
        <v>78.39</v>
      </c>
    </row>
    <row r="86" spans="1:5" x14ac:dyDescent="0.3">
      <c r="A86" s="19">
        <v>85</v>
      </c>
      <c r="B86" s="20" t="s">
        <v>1314</v>
      </c>
      <c r="C86" s="19">
        <v>74.5</v>
      </c>
      <c r="D86" s="19">
        <v>72.209999999999994</v>
      </c>
      <c r="E86" s="19">
        <v>76.88</v>
      </c>
    </row>
    <row r="87" spans="1:5" x14ac:dyDescent="0.3">
      <c r="A87" s="19">
        <v>86</v>
      </c>
      <c r="B87" s="20" t="s">
        <v>1315</v>
      </c>
      <c r="C87" s="19">
        <v>74.47</v>
      </c>
      <c r="D87" s="19">
        <v>71.38</v>
      </c>
      <c r="E87" s="19">
        <v>77.48</v>
      </c>
    </row>
    <row r="88" spans="1:5" x14ac:dyDescent="0.3">
      <c r="A88" s="19">
        <v>87</v>
      </c>
      <c r="B88" s="20" t="s">
        <v>1316</v>
      </c>
      <c r="C88" s="19">
        <v>74.459999999999994</v>
      </c>
      <c r="D88" s="19">
        <v>70.92</v>
      </c>
      <c r="E88" s="19">
        <v>78.069999999999993</v>
      </c>
    </row>
    <row r="89" spans="1:5" x14ac:dyDescent="0.3">
      <c r="A89" s="19">
        <v>88</v>
      </c>
      <c r="B89" s="20" t="s">
        <v>1317</v>
      </c>
      <c r="C89" s="19">
        <v>74.42</v>
      </c>
      <c r="D89" s="19">
        <v>72.14</v>
      </c>
      <c r="E89" s="19">
        <v>76.84</v>
      </c>
    </row>
    <row r="90" spans="1:5" x14ac:dyDescent="0.3">
      <c r="A90" s="19">
        <v>89</v>
      </c>
      <c r="B90" s="20" t="s">
        <v>1318</v>
      </c>
      <c r="C90" s="19">
        <v>74.28</v>
      </c>
      <c r="D90" s="19">
        <v>73.34</v>
      </c>
      <c r="E90" s="19">
        <v>75.56</v>
      </c>
    </row>
    <row r="91" spans="1:5" x14ac:dyDescent="0.3">
      <c r="A91" s="19">
        <v>90</v>
      </c>
      <c r="B91" s="20" t="s">
        <v>1319</v>
      </c>
      <c r="C91" s="19">
        <v>74.150000000000006</v>
      </c>
      <c r="D91" s="19">
        <v>70.67</v>
      </c>
      <c r="E91" s="19">
        <v>77.739999999999995</v>
      </c>
    </row>
    <row r="92" spans="1:5" x14ac:dyDescent="0.3">
      <c r="A92" s="19">
        <v>90</v>
      </c>
      <c r="B92" s="20" t="s">
        <v>1320</v>
      </c>
      <c r="C92" s="19">
        <v>74.150000000000006</v>
      </c>
      <c r="D92" s="19">
        <v>71.540000000000006</v>
      </c>
      <c r="E92" s="19">
        <v>76.84</v>
      </c>
    </row>
    <row r="93" spans="1:5" x14ac:dyDescent="0.3">
      <c r="A93" s="19">
        <v>92</v>
      </c>
      <c r="B93" s="20" t="s">
        <v>1321</v>
      </c>
      <c r="C93" s="19">
        <v>74.14</v>
      </c>
      <c r="D93" s="19">
        <v>70.83</v>
      </c>
      <c r="E93" s="19">
        <v>77.58</v>
      </c>
    </row>
    <row r="94" spans="1:5" x14ac:dyDescent="0.3">
      <c r="A94" s="19">
        <v>93</v>
      </c>
      <c r="B94" s="20" t="s">
        <v>1322</v>
      </c>
      <c r="C94" s="19">
        <v>74.08</v>
      </c>
      <c r="D94" s="19">
        <v>72.819999999999993</v>
      </c>
      <c r="E94" s="19">
        <v>75.47</v>
      </c>
    </row>
    <row r="95" spans="1:5" x14ac:dyDescent="0.3">
      <c r="A95" s="19">
        <v>94</v>
      </c>
      <c r="B95" s="20" t="s">
        <v>1323</v>
      </c>
      <c r="C95" s="19">
        <v>74.05</v>
      </c>
      <c r="D95" s="19">
        <v>70.290000000000006</v>
      </c>
      <c r="E95" s="19">
        <v>77.86</v>
      </c>
    </row>
    <row r="96" spans="1:5" x14ac:dyDescent="0.3">
      <c r="A96" s="19">
        <v>95</v>
      </c>
      <c r="B96" s="20" t="s">
        <v>1324</v>
      </c>
      <c r="C96" s="19">
        <v>74.040000000000006</v>
      </c>
      <c r="D96" s="19">
        <v>70.64</v>
      </c>
      <c r="E96" s="19">
        <v>77.56</v>
      </c>
    </row>
    <row r="97" spans="1:5" x14ac:dyDescent="0.3">
      <c r="A97" s="19">
        <v>96</v>
      </c>
      <c r="B97" s="20" t="s">
        <v>1325</v>
      </c>
      <c r="C97" s="19">
        <v>73.95</v>
      </c>
      <c r="D97" s="19">
        <v>68.849999999999994</v>
      </c>
      <c r="E97" s="19">
        <v>78.680000000000007</v>
      </c>
    </row>
    <row r="98" spans="1:5" x14ac:dyDescent="0.3">
      <c r="A98" s="19">
        <v>96</v>
      </c>
      <c r="B98" s="20" t="s">
        <v>1326</v>
      </c>
      <c r="C98" s="19">
        <v>73.95</v>
      </c>
      <c r="D98" s="19">
        <v>69.930000000000007</v>
      </c>
      <c r="E98" s="19">
        <v>78.239999999999995</v>
      </c>
    </row>
    <row r="99" spans="1:5" x14ac:dyDescent="0.3">
      <c r="A99" s="19">
        <v>98</v>
      </c>
      <c r="B99" s="20" t="s">
        <v>1327</v>
      </c>
      <c r="C99" s="19">
        <v>73.790000000000006</v>
      </c>
      <c r="D99" s="19">
        <v>72.209999999999994</v>
      </c>
      <c r="E99" s="19">
        <v>75.52</v>
      </c>
    </row>
    <row r="100" spans="1:5" x14ac:dyDescent="0.3">
      <c r="A100" s="19">
        <v>99</v>
      </c>
      <c r="B100" s="20" t="s">
        <v>1328</v>
      </c>
      <c r="C100" s="19">
        <v>73.75</v>
      </c>
      <c r="D100" s="19">
        <v>70.19</v>
      </c>
      <c r="E100" s="19">
        <v>77.39</v>
      </c>
    </row>
    <row r="101" spans="1:5" x14ac:dyDescent="0.3">
      <c r="A101" s="19">
        <v>100</v>
      </c>
      <c r="B101" s="20" t="s">
        <v>1329</v>
      </c>
      <c r="C101" s="19">
        <v>73.61</v>
      </c>
      <c r="D101" s="19">
        <v>72.599999999999994</v>
      </c>
      <c r="E101" s="19">
        <v>74.62</v>
      </c>
    </row>
    <row r="102" spans="1:5" x14ac:dyDescent="0.3">
      <c r="A102" s="19">
        <v>101</v>
      </c>
      <c r="B102" s="20" t="s">
        <v>1330</v>
      </c>
      <c r="C102" s="19">
        <v>73.19</v>
      </c>
      <c r="D102" s="19">
        <v>70.16</v>
      </c>
      <c r="E102" s="19">
        <v>76.45</v>
      </c>
    </row>
    <row r="103" spans="1:5" x14ac:dyDescent="0.3">
      <c r="A103" s="19">
        <v>102</v>
      </c>
      <c r="B103" s="20" t="s">
        <v>1331</v>
      </c>
      <c r="C103" s="19">
        <v>73.17</v>
      </c>
      <c r="D103" s="19">
        <v>70.78</v>
      </c>
      <c r="E103" s="19">
        <v>75.59</v>
      </c>
    </row>
    <row r="104" spans="1:5" x14ac:dyDescent="0.3">
      <c r="A104" s="19">
        <v>103</v>
      </c>
      <c r="B104" s="20" t="s">
        <v>1332</v>
      </c>
      <c r="C104" s="19">
        <v>73.069999999999993</v>
      </c>
      <c r="D104" s="19">
        <v>67.39</v>
      </c>
      <c r="E104" s="19">
        <v>78.78</v>
      </c>
    </row>
    <row r="105" spans="1:5" x14ac:dyDescent="0.3">
      <c r="A105" s="19">
        <v>104</v>
      </c>
      <c r="B105" s="20" t="s">
        <v>1333</v>
      </c>
      <c r="C105" s="19">
        <v>73.02</v>
      </c>
      <c r="D105" s="19">
        <v>70.02</v>
      </c>
      <c r="E105" s="19">
        <v>76.39</v>
      </c>
    </row>
    <row r="106" spans="1:5" x14ac:dyDescent="0.3">
      <c r="A106" s="19">
        <v>105</v>
      </c>
      <c r="B106" s="20" t="s">
        <v>1334</v>
      </c>
      <c r="C106" s="19">
        <v>72.97</v>
      </c>
      <c r="D106" s="19">
        <v>71.05</v>
      </c>
      <c r="E106" s="19">
        <v>74.650000000000006</v>
      </c>
    </row>
    <row r="107" spans="1:5" x14ac:dyDescent="0.3">
      <c r="A107" s="19">
        <v>106</v>
      </c>
      <c r="B107" s="20" t="s">
        <v>1335</v>
      </c>
      <c r="C107" s="19">
        <v>72.94</v>
      </c>
      <c r="D107" s="19">
        <v>68.69</v>
      </c>
      <c r="E107" s="19">
        <v>77.91</v>
      </c>
    </row>
    <row r="108" spans="1:5" x14ac:dyDescent="0.3">
      <c r="A108" s="19">
        <v>107</v>
      </c>
      <c r="B108" s="20" t="s">
        <v>1336</v>
      </c>
      <c r="C108" s="19">
        <v>72.83</v>
      </c>
      <c r="D108" s="19">
        <v>70.39</v>
      </c>
      <c r="E108" s="19">
        <v>75.400000000000006</v>
      </c>
    </row>
    <row r="109" spans="1:5" x14ac:dyDescent="0.3">
      <c r="A109" s="19">
        <v>108</v>
      </c>
      <c r="B109" s="20" t="s">
        <v>1337</v>
      </c>
      <c r="C109" s="19">
        <v>72.75</v>
      </c>
      <c r="D109" s="19">
        <v>70.7</v>
      </c>
      <c r="E109" s="19">
        <v>74.900000000000006</v>
      </c>
    </row>
    <row r="110" spans="1:5" x14ac:dyDescent="0.3">
      <c r="A110" s="19">
        <v>109</v>
      </c>
      <c r="B110" s="20" t="s">
        <v>1338</v>
      </c>
      <c r="C110" s="19">
        <v>72.739999999999995</v>
      </c>
      <c r="D110" s="19">
        <v>70.7</v>
      </c>
      <c r="E110" s="19">
        <v>74.92</v>
      </c>
    </row>
    <row r="111" spans="1:5" x14ac:dyDescent="0.3">
      <c r="A111" s="19">
        <v>110</v>
      </c>
      <c r="B111" s="20" t="s">
        <v>1339</v>
      </c>
      <c r="C111" s="19">
        <v>72.650000000000006</v>
      </c>
      <c r="D111" s="19">
        <v>70.739999999999995</v>
      </c>
      <c r="E111" s="19">
        <v>74.66</v>
      </c>
    </row>
    <row r="112" spans="1:5" x14ac:dyDescent="0.3">
      <c r="A112" s="19">
        <v>111</v>
      </c>
      <c r="B112" s="20" t="s">
        <v>1340</v>
      </c>
      <c r="C112" s="19">
        <v>72.64</v>
      </c>
      <c r="D112" s="19">
        <v>67.89</v>
      </c>
      <c r="E112" s="19">
        <v>77.08</v>
      </c>
    </row>
    <row r="113" spans="1:5" x14ac:dyDescent="0.3">
      <c r="A113" s="19">
        <v>112</v>
      </c>
      <c r="B113" s="20" t="s">
        <v>1341</v>
      </c>
      <c r="C113" s="19">
        <v>72.599999999999994</v>
      </c>
      <c r="D113" s="19">
        <v>69.72</v>
      </c>
      <c r="E113" s="19">
        <v>75.56</v>
      </c>
    </row>
    <row r="114" spans="1:5" x14ac:dyDescent="0.3">
      <c r="A114" s="19">
        <v>113</v>
      </c>
      <c r="B114" s="20" t="s">
        <v>1342</v>
      </c>
      <c r="C114" s="19">
        <v>71.48</v>
      </c>
      <c r="D114" s="19">
        <v>69.59</v>
      </c>
      <c r="E114" s="19">
        <v>73.599999999999994</v>
      </c>
    </row>
    <row r="115" spans="1:5" x14ac:dyDescent="0.3">
      <c r="A115" s="19">
        <v>114</v>
      </c>
      <c r="B115" s="20" t="s">
        <v>1343</v>
      </c>
      <c r="C115" s="19">
        <v>71.47</v>
      </c>
      <c r="D115" s="19">
        <v>67.92</v>
      </c>
      <c r="E115" s="19">
        <v>74.98</v>
      </c>
    </row>
    <row r="116" spans="1:5" x14ac:dyDescent="0.3">
      <c r="A116" s="19">
        <v>114</v>
      </c>
      <c r="B116" s="20" t="s">
        <v>1344</v>
      </c>
      <c r="C116" s="19">
        <v>71.47</v>
      </c>
      <c r="D116" s="19">
        <v>68.790000000000006</v>
      </c>
      <c r="E116" s="19">
        <v>74.41</v>
      </c>
    </row>
    <row r="117" spans="1:5" x14ac:dyDescent="0.3">
      <c r="A117" s="19">
        <v>116</v>
      </c>
      <c r="B117" s="20" t="s">
        <v>1345</v>
      </c>
      <c r="C117" s="19">
        <v>71.33</v>
      </c>
      <c r="D117" s="19">
        <v>67.22</v>
      </c>
      <c r="E117" s="19">
        <v>75.430000000000007</v>
      </c>
    </row>
    <row r="118" spans="1:5" x14ac:dyDescent="0.3">
      <c r="A118" s="19">
        <v>117</v>
      </c>
      <c r="B118" s="20" t="s">
        <v>1346</v>
      </c>
      <c r="C118" s="19">
        <v>71.08</v>
      </c>
      <c r="D118" s="19">
        <v>65.290000000000006</v>
      </c>
      <c r="E118" s="19">
        <v>76.97</v>
      </c>
    </row>
    <row r="119" spans="1:5" x14ac:dyDescent="0.3">
      <c r="A119" s="19">
        <v>118</v>
      </c>
      <c r="B119" s="20" t="s">
        <v>1347</v>
      </c>
      <c r="C119" s="19">
        <v>71.010000000000005</v>
      </c>
      <c r="D119" s="19">
        <v>69.849999999999994</v>
      </c>
      <c r="E119" s="19">
        <v>72.260000000000005</v>
      </c>
    </row>
    <row r="120" spans="1:5" x14ac:dyDescent="0.3">
      <c r="A120" s="19">
        <v>119</v>
      </c>
      <c r="B120" s="20" t="s">
        <v>1348</v>
      </c>
      <c r="C120" s="19">
        <v>70.900000000000006</v>
      </c>
      <c r="D120" s="19">
        <v>67.81</v>
      </c>
      <c r="E120" s="19">
        <v>74.180000000000007</v>
      </c>
    </row>
    <row r="121" spans="1:5" x14ac:dyDescent="0.3">
      <c r="A121" s="19">
        <v>120</v>
      </c>
      <c r="B121" s="20" t="s">
        <v>1349</v>
      </c>
      <c r="C121" s="19">
        <v>70.84</v>
      </c>
      <c r="D121" s="19">
        <v>68.709999999999994</v>
      </c>
      <c r="E121" s="19">
        <v>73.05</v>
      </c>
    </row>
    <row r="122" spans="1:5" x14ac:dyDescent="0.3">
      <c r="A122" s="19">
        <v>121</v>
      </c>
      <c r="B122" s="20" t="s">
        <v>1350</v>
      </c>
      <c r="C122" s="19">
        <v>70.760000000000005</v>
      </c>
      <c r="D122" s="19">
        <v>65.73</v>
      </c>
      <c r="E122" s="19">
        <v>75.67</v>
      </c>
    </row>
    <row r="123" spans="1:5" x14ac:dyDescent="0.3">
      <c r="A123" s="19">
        <v>122</v>
      </c>
      <c r="B123" s="20" t="s">
        <v>1351</v>
      </c>
      <c r="C123" s="19">
        <v>70.62</v>
      </c>
      <c r="D123" s="19">
        <v>67.540000000000006</v>
      </c>
      <c r="E123" s="19">
        <v>73.77</v>
      </c>
    </row>
    <row r="124" spans="1:5" x14ac:dyDescent="0.3">
      <c r="A124" s="19">
        <v>123</v>
      </c>
      <c r="B124" s="20" t="s">
        <v>1352</v>
      </c>
      <c r="C124" s="19">
        <v>70.260000000000005</v>
      </c>
      <c r="D124" s="19">
        <v>66.349999999999994</v>
      </c>
      <c r="E124" s="19">
        <v>74.290000000000006</v>
      </c>
    </row>
    <row r="125" spans="1:5" x14ac:dyDescent="0.3">
      <c r="A125" s="19">
        <v>124</v>
      </c>
      <c r="B125" s="20" t="s">
        <v>1353</v>
      </c>
      <c r="C125" s="19">
        <v>70.23</v>
      </c>
      <c r="D125" s="19">
        <v>66.87</v>
      </c>
      <c r="E125" s="19">
        <v>73.84</v>
      </c>
    </row>
    <row r="126" spans="1:5" x14ac:dyDescent="0.3">
      <c r="A126" s="19">
        <v>125</v>
      </c>
      <c r="B126" s="20" t="s">
        <v>1354</v>
      </c>
      <c r="C126" s="19">
        <v>69.91</v>
      </c>
      <c r="D126" s="19">
        <v>66.3</v>
      </c>
      <c r="E126" s="19">
        <v>73.27</v>
      </c>
    </row>
    <row r="127" spans="1:5" x14ac:dyDescent="0.3">
      <c r="A127" s="19">
        <v>126</v>
      </c>
      <c r="B127" s="20" t="s">
        <v>1355</v>
      </c>
      <c r="C127" s="19">
        <v>69.83</v>
      </c>
      <c r="D127" s="19">
        <v>64.150000000000006</v>
      </c>
      <c r="E127" s="19">
        <v>75.55</v>
      </c>
    </row>
    <row r="128" spans="1:5" x14ac:dyDescent="0.3">
      <c r="A128" s="19">
        <v>127</v>
      </c>
      <c r="B128" s="20" t="s">
        <v>1356</v>
      </c>
      <c r="C128" s="19">
        <v>69.760000000000005</v>
      </c>
      <c r="D128" s="19">
        <v>67.19</v>
      </c>
      <c r="E128" s="19">
        <v>72.72</v>
      </c>
    </row>
    <row r="129" spans="1:5" x14ac:dyDescent="0.3">
      <c r="A129" s="19">
        <v>128</v>
      </c>
      <c r="B129" s="20" t="s">
        <v>1357</v>
      </c>
      <c r="C129" s="19">
        <v>69.72</v>
      </c>
      <c r="D129" s="19">
        <v>66.930000000000007</v>
      </c>
      <c r="E129" s="19">
        <v>72.89</v>
      </c>
    </row>
    <row r="130" spans="1:5" x14ac:dyDescent="0.3">
      <c r="A130" s="19">
        <v>129</v>
      </c>
      <c r="B130" s="20" t="s">
        <v>1358</v>
      </c>
      <c r="C130" s="19">
        <v>69.510000000000005</v>
      </c>
      <c r="D130" s="19">
        <v>63.98</v>
      </c>
      <c r="E130" s="19">
        <v>76.260000000000005</v>
      </c>
    </row>
    <row r="131" spans="1:5" x14ac:dyDescent="0.3">
      <c r="A131" s="19">
        <v>130</v>
      </c>
      <c r="B131" s="20" t="s">
        <v>1359</v>
      </c>
      <c r="C131" s="19">
        <v>69.19</v>
      </c>
      <c r="D131" s="19">
        <v>66.989999999999995</v>
      </c>
      <c r="E131" s="19">
        <v>71.44</v>
      </c>
    </row>
    <row r="132" spans="1:5" x14ac:dyDescent="0.3">
      <c r="A132" s="19">
        <v>131</v>
      </c>
      <c r="B132" s="20" t="s">
        <v>1360</v>
      </c>
      <c r="C132" s="19">
        <v>69.069999999999993</v>
      </c>
      <c r="D132" s="19">
        <v>64.290000000000006</v>
      </c>
      <c r="E132" s="19">
        <v>73.87</v>
      </c>
    </row>
    <row r="133" spans="1:5" x14ac:dyDescent="0.3">
      <c r="A133" s="19">
        <v>131</v>
      </c>
      <c r="B133" s="20" t="s">
        <v>1361</v>
      </c>
      <c r="C133" s="19">
        <v>69.069999999999993</v>
      </c>
      <c r="D133" s="19">
        <v>65.900000000000006</v>
      </c>
      <c r="E133" s="19">
        <v>72.84</v>
      </c>
    </row>
    <row r="134" spans="1:5" x14ac:dyDescent="0.3">
      <c r="A134" s="19">
        <v>133</v>
      </c>
      <c r="B134" s="20" t="s">
        <v>1362</v>
      </c>
      <c r="C134" s="19">
        <v>69.03</v>
      </c>
      <c r="D134" s="19">
        <v>67.64</v>
      </c>
      <c r="E134" s="19">
        <v>70.45</v>
      </c>
    </row>
    <row r="135" spans="1:5" x14ac:dyDescent="0.3">
      <c r="A135" s="19">
        <v>134</v>
      </c>
      <c r="B135" s="20" t="s">
        <v>1363</v>
      </c>
      <c r="C135" s="19">
        <v>68.930000000000007</v>
      </c>
      <c r="D135" s="19">
        <v>67.989999999999995</v>
      </c>
      <c r="E135" s="19">
        <v>69.849999999999994</v>
      </c>
    </row>
    <row r="136" spans="1:5" x14ac:dyDescent="0.3">
      <c r="A136" s="19">
        <v>135</v>
      </c>
      <c r="B136" s="20" t="s">
        <v>1364</v>
      </c>
      <c r="C136" s="19">
        <v>68.89</v>
      </c>
      <c r="D136" s="19">
        <v>64.760000000000005</v>
      </c>
      <c r="E136" s="19">
        <v>73.290000000000006</v>
      </c>
    </row>
    <row r="137" spans="1:5" x14ac:dyDescent="0.3">
      <c r="A137" s="19">
        <v>136</v>
      </c>
      <c r="B137" s="20" t="s">
        <v>1365</v>
      </c>
      <c r="C137" s="19">
        <v>68.88</v>
      </c>
      <c r="D137" s="19">
        <v>68.63</v>
      </c>
      <c r="E137" s="19">
        <v>69.09</v>
      </c>
    </row>
    <row r="138" spans="1:5" x14ac:dyDescent="0.3">
      <c r="A138" s="19">
        <v>137</v>
      </c>
      <c r="B138" s="20" t="s">
        <v>1366</v>
      </c>
      <c r="C138" s="19">
        <v>68.59</v>
      </c>
      <c r="D138" s="19">
        <v>66.61</v>
      </c>
      <c r="E138" s="19">
        <v>70.7</v>
      </c>
    </row>
    <row r="139" spans="1:5" x14ac:dyDescent="0.3">
      <c r="A139" s="19">
        <v>138</v>
      </c>
      <c r="B139" s="20" t="s">
        <v>1367</v>
      </c>
      <c r="C139" s="19">
        <v>68.25</v>
      </c>
      <c r="D139" s="19">
        <v>64.900000000000006</v>
      </c>
      <c r="E139" s="19">
        <v>71.61</v>
      </c>
    </row>
    <row r="140" spans="1:5" x14ac:dyDescent="0.3">
      <c r="A140" s="19">
        <v>139</v>
      </c>
      <c r="B140" s="20" t="s">
        <v>1368</v>
      </c>
      <c r="C140" s="19">
        <v>67.989999999999995</v>
      </c>
      <c r="D140" s="19">
        <v>64.72</v>
      </c>
      <c r="E140" s="19">
        <v>71.55</v>
      </c>
    </row>
    <row r="141" spans="1:5" x14ac:dyDescent="0.3">
      <c r="A141" s="19">
        <v>140</v>
      </c>
      <c r="B141" s="20" t="s">
        <v>1369</v>
      </c>
      <c r="C141" s="19">
        <v>67.73</v>
      </c>
      <c r="D141" s="19">
        <v>66.06</v>
      </c>
      <c r="E141" s="19">
        <v>69.510000000000005</v>
      </c>
    </row>
    <row r="142" spans="1:5" x14ac:dyDescent="0.3">
      <c r="A142" s="19">
        <v>141</v>
      </c>
      <c r="B142" s="20" t="s">
        <v>1370</v>
      </c>
      <c r="C142" s="19">
        <v>67.72</v>
      </c>
      <c r="D142" s="19">
        <v>65.34</v>
      </c>
      <c r="E142" s="19">
        <v>70.209999999999994</v>
      </c>
    </row>
    <row r="143" spans="1:5" x14ac:dyDescent="0.3">
      <c r="A143" s="19">
        <v>142</v>
      </c>
      <c r="B143" s="20" t="s">
        <v>1371</v>
      </c>
      <c r="C143" s="19">
        <v>67.61</v>
      </c>
      <c r="D143" s="19">
        <v>65.5</v>
      </c>
      <c r="E143" s="19">
        <v>69.55</v>
      </c>
    </row>
    <row r="144" spans="1:5" x14ac:dyDescent="0.3">
      <c r="A144" s="19">
        <v>142</v>
      </c>
      <c r="B144" s="20" t="s">
        <v>1372</v>
      </c>
      <c r="C144" s="19">
        <v>67.61</v>
      </c>
      <c r="D144" s="19">
        <v>65.89</v>
      </c>
      <c r="E144" s="19">
        <v>69.81</v>
      </c>
    </row>
    <row r="145" spans="1:5" x14ac:dyDescent="0.3">
      <c r="A145" s="19">
        <v>144</v>
      </c>
      <c r="B145" s="20" t="s">
        <v>1373</v>
      </c>
      <c r="C145" s="19">
        <v>67.53</v>
      </c>
      <c r="D145" s="19">
        <v>66.19</v>
      </c>
      <c r="E145" s="19">
        <v>69.03</v>
      </c>
    </row>
    <row r="146" spans="1:5" x14ac:dyDescent="0.3">
      <c r="A146" s="19">
        <v>145</v>
      </c>
      <c r="B146" s="20" t="s">
        <v>1374</v>
      </c>
      <c r="C146" s="19">
        <v>67.47</v>
      </c>
      <c r="D146" s="19">
        <v>66.13</v>
      </c>
      <c r="E146" s="19">
        <v>68.930000000000007</v>
      </c>
    </row>
    <row r="147" spans="1:5" x14ac:dyDescent="0.3">
      <c r="A147" s="19">
        <v>146</v>
      </c>
      <c r="B147" s="20" t="s">
        <v>1375</v>
      </c>
      <c r="C147" s="19">
        <v>66.239999999999995</v>
      </c>
      <c r="D147" s="19">
        <v>64.03</v>
      </c>
      <c r="E147" s="19">
        <v>68.59</v>
      </c>
    </row>
    <row r="148" spans="1:5" x14ac:dyDescent="0.3">
      <c r="A148" s="19">
        <v>147</v>
      </c>
      <c r="B148" s="20" t="s">
        <v>1376</v>
      </c>
      <c r="C148" s="19">
        <v>66.23</v>
      </c>
      <c r="D148" s="19">
        <v>64.23</v>
      </c>
      <c r="E148" s="19">
        <v>68.19</v>
      </c>
    </row>
    <row r="149" spans="1:5" x14ac:dyDescent="0.3">
      <c r="A149" s="19">
        <v>148</v>
      </c>
      <c r="B149" s="20" t="s">
        <v>1377</v>
      </c>
      <c r="C149" s="19">
        <v>65.88</v>
      </c>
      <c r="D149" s="19">
        <v>64.989999999999995</v>
      </c>
      <c r="E149" s="19">
        <v>66.84</v>
      </c>
    </row>
    <row r="150" spans="1:5" x14ac:dyDescent="0.3">
      <c r="A150" s="19">
        <v>149</v>
      </c>
      <c r="B150" s="20" t="s">
        <v>1378</v>
      </c>
      <c r="C150" s="19">
        <v>65.81</v>
      </c>
      <c r="D150" s="19">
        <v>63.86</v>
      </c>
      <c r="E150" s="19">
        <v>67.61</v>
      </c>
    </row>
    <row r="151" spans="1:5" x14ac:dyDescent="0.3">
      <c r="A151" s="19">
        <v>150</v>
      </c>
      <c r="B151" s="20" t="s">
        <v>1379</v>
      </c>
      <c r="C151" s="19">
        <v>65.739999999999995</v>
      </c>
      <c r="D151" s="19">
        <v>62.55</v>
      </c>
      <c r="E151" s="19">
        <v>68.930000000000007</v>
      </c>
    </row>
    <row r="152" spans="1:5" x14ac:dyDescent="0.3">
      <c r="A152" s="19">
        <v>151</v>
      </c>
      <c r="B152" s="20" t="s">
        <v>1380</v>
      </c>
      <c r="C152" s="19">
        <v>65.64</v>
      </c>
      <c r="D152" s="19">
        <v>63.58</v>
      </c>
      <c r="E152" s="19">
        <v>67.66</v>
      </c>
    </row>
    <row r="153" spans="1:5" x14ac:dyDescent="0.3">
      <c r="A153" s="19">
        <v>152</v>
      </c>
      <c r="B153" s="20" t="s">
        <v>1381</v>
      </c>
      <c r="C153" s="19">
        <v>65.510000000000005</v>
      </c>
      <c r="D153" s="19">
        <v>64.14</v>
      </c>
      <c r="E153" s="19">
        <v>66.84</v>
      </c>
    </row>
    <row r="154" spans="1:5" x14ac:dyDescent="0.3">
      <c r="A154" s="19">
        <v>153</v>
      </c>
      <c r="B154" s="20" t="s">
        <v>1382</v>
      </c>
      <c r="C154" s="19">
        <v>65.39</v>
      </c>
      <c r="D154" s="19">
        <v>61.31</v>
      </c>
      <c r="E154" s="19">
        <v>69.69</v>
      </c>
    </row>
    <row r="155" spans="1:5" x14ac:dyDescent="0.3">
      <c r="A155" s="19">
        <v>154</v>
      </c>
      <c r="B155" s="20" t="s">
        <v>1383</v>
      </c>
      <c r="C155" s="19">
        <v>64.5</v>
      </c>
      <c r="D155" s="19">
        <v>63.02</v>
      </c>
      <c r="E155" s="19">
        <v>66</v>
      </c>
    </row>
    <row r="156" spans="1:5" x14ac:dyDescent="0.3">
      <c r="A156" s="19">
        <v>155</v>
      </c>
      <c r="B156" s="20" t="s">
        <v>1384</v>
      </c>
      <c r="C156" s="19">
        <v>64.34</v>
      </c>
      <c r="D156" s="19">
        <v>61.58</v>
      </c>
      <c r="E156" s="19">
        <v>66.95</v>
      </c>
    </row>
    <row r="157" spans="1:5" x14ac:dyDescent="0.3">
      <c r="A157" s="19">
        <v>156</v>
      </c>
      <c r="B157" s="20" t="s">
        <v>1385</v>
      </c>
      <c r="C157" s="19">
        <v>64.12</v>
      </c>
      <c r="D157" s="19">
        <v>61.8</v>
      </c>
      <c r="E157" s="19">
        <v>66.510000000000005</v>
      </c>
    </row>
    <row r="158" spans="1:5" x14ac:dyDescent="0.3">
      <c r="A158" s="19">
        <v>157</v>
      </c>
      <c r="B158" s="20" t="s">
        <v>1386</v>
      </c>
      <c r="C158" s="19">
        <v>64.040000000000006</v>
      </c>
      <c r="D158" s="19">
        <v>62.55</v>
      </c>
      <c r="E158" s="19">
        <v>65.55</v>
      </c>
    </row>
    <row r="159" spans="1:5" x14ac:dyDescent="0.3">
      <c r="A159" s="19">
        <v>158</v>
      </c>
      <c r="B159" s="20" t="s">
        <v>1387</v>
      </c>
      <c r="C159" s="19">
        <v>63.65</v>
      </c>
      <c r="D159" s="19">
        <v>63.15</v>
      </c>
      <c r="E159" s="19">
        <v>64.069999999999993</v>
      </c>
    </row>
    <row r="160" spans="1:5" x14ac:dyDescent="0.3">
      <c r="A160" s="19">
        <v>159</v>
      </c>
      <c r="B160" s="20" t="s">
        <v>1388</v>
      </c>
      <c r="C160" s="19">
        <v>63.51</v>
      </c>
      <c r="D160" s="19">
        <v>62.18</v>
      </c>
      <c r="E160" s="19">
        <v>64.88</v>
      </c>
    </row>
    <row r="161" spans="1:5" x14ac:dyDescent="0.3">
      <c r="A161" s="19">
        <v>160</v>
      </c>
      <c r="B161" s="20" t="s">
        <v>1389</v>
      </c>
      <c r="C161" s="19">
        <v>63.14</v>
      </c>
      <c r="D161" s="19">
        <v>59.65</v>
      </c>
      <c r="E161" s="19">
        <v>66.3</v>
      </c>
    </row>
    <row r="162" spans="1:5" x14ac:dyDescent="0.3">
      <c r="A162" s="19">
        <v>161</v>
      </c>
      <c r="B162" s="20" t="s">
        <v>1390</v>
      </c>
      <c r="C162" s="19">
        <v>63.13</v>
      </c>
      <c r="D162" s="19">
        <v>61.3</v>
      </c>
      <c r="E162" s="19">
        <v>65.02</v>
      </c>
    </row>
    <row r="163" spans="1:5" x14ac:dyDescent="0.3">
      <c r="A163" s="19">
        <v>162</v>
      </c>
      <c r="B163" s="20" t="s">
        <v>1391</v>
      </c>
      <c r="C163" s="19">
        <v>63.08</v>
      </c>
      <c r="D163" s="19">
        <v>61.6</v>
      </c>
      <c r="E163" s="19">
        <v>64.599999999999994</v>
      </c>
    </row>
    <row r="164" spans="1:5" x14ac:dyDescent="0.3">
      <c r="A164" s="19">
        <v>163</v>
      </c>
      <c r="B164" s="20" t="s">
        <v>1392</v>
      </c>
      <c r="C164" s="19">
        <v>63.07</v>
      </c>
      <c r="D164" s="19">
        <v>60.9</v>
      </c>
      <c r="E164" s="19">
        <v>65.180000000000007</v>
      </c>
    </row>
    <row r="165" spans="1:5" x14ac:dyDescent="0.3">
      <c r="A165" s="19">
        <v>164</v>
      </c>
      <c r="B165" s="20" t="s">
        <v>1393</v>
      </c>
      <c r="C165" s="19">
        <v>62.83</v>
      </c>
      <c r="D165" s="19">
        <v>61.2</v>
      </c>
      <c r="E165" s="19">
        <v>64.5</v>
      </c>
    </row>
    <row r="166" spans="1:5" x14ac:dyDescent="0.3">
      <c r="A166" s="19">
        <v>165</v>
      </c>
      <c r="B166" s="20" t="s">
        <v>1394</v>
      </c>
      <c r="C166" s="19">
        <v>62.77</v>
      </c>
      <c r="D166" s="19">
        <v>61.29</v>
      </c>
      <c r="E166" s="19">
        <v>64.25</v>
      </c>
    </row>
    <row r="167" spans="1:5" x14ac:dyDescent="0.3">
      <c r="A167" s="19">
        <v>166</v>
      </c>
      <c r="B167" s="20" t="s">
        <v>1395</v>
      </c>
      <c r="C167" s="19">
        <v>62.31</v>
      </c>
      <c r="D167" s="19">
        <v>60.25</v>
      </c>
      <c r="E167" s="19">
        <v>64.489999999999995</v>
      </c>
    </row>
    <row r="168" spans="1:5" x14ac:dyDescent="0.3">
      <c r="A168" s="19">
        <v>167</v>
      </c>
      <c r="B168" s="20" t="s">
        <v>1396</v>
      </c>
      <c r="C168" s="19">
        <v>62.29</v>
      </c>
      <c r="D168" s="19">
        <v>60.18</v>
      </c>
      <c r="E168" s="19">
        <v>64.42</v>
      </c>
    </row>
    <row r="169" spans="1:5" x14ac:dyDescent="0.3">
      <c r="A169" s="19">
        <v>168</v>
      </c>
      <c r="B169" s="20" t="s">
        <v>1397</v>
      </c>
      <c r="C169" s="19">
        <v>61.61</v>
      </c>
      <c r="D169" s="19">
        <v>60.04</v>
      </c>
      <c r="E169" s="19">
        <v>63.24</v>
      </c>
    </row>
    <row r="170" spans="1:5" x14ac:dyDescent="0.3">
      <c r="A170" s="19">
        <v>169</v>
      </c>
      <c r="B170" s="20" t="s">
        <v>1398</v>
      </c>
      <c r="C170" s="19">
        <v>61.42</v>
      </c>
      <c r="D170" s="19">
        <v>59.95</v>
      </c>
      <c r="E170" s="19">
        <v>62.92</v>
      </c>
    </row>
    <row r="171" spans="1:5" x14ac:dyDescent="0.3">
      <c r="A171" s="19">
        <v>170</v>
      </c>
      <c r="B171" s="20" t="s">
        <v>1399</v>
      </c>
      <c r="C171" s="19">
        <v>61.03</v>
      </c>
      <c r="D171" s="19">
        <v>60.06</v>
      </c>
      <c r="E171" s="19">
        <v>61.97</v>
      </c>
    </row>
    <row r="172" spans="1:5" x14ac:dyDescent="0.3">
      <c r="A172" s="19">
        <v>171</v>
      </c>
      <c r="B172" s="20" t="s">
        <v>1400</v>
      </c>
      <c r="C172" s="19">
        <v>60.97</v>
      </c>
      <c r="D172" s="19">
        <v>59.86</v>
      </c>
      <c r="E172" s="19">
        <v>61.98</v>
      </c>
    </row>
    <row r="173" spans="1:5" x14ac:dyDescent="0.3">
      <c r="A173" s="19">
        <v>172</v>
      </c>
      <c r="B173" s="20" t="s">
        <v>1401</v>
      </c>
      <c r="C173" s="19">
        <v>60.65</v>
      </c>
      <c r="D173" s="19">
        <v>59.85</v>
      </c>
      <c r="E173" s="19">
        <v>61.55</v>
      </c>
    </row>
    <row r="174" spans="1:5" x14ac:dyDescent="0.3">
      <c r="A174" s="19">
        <v>173</v>
      </c>
      <c r="B174" s="20" t="s">
        <v>1402</v>
      </c>
      <c r="C174" s="19">
        <v>60.62</v>
      </c>
      <c r="D174" s="19">
        <v>59.08</v>
      </c>
      <c r="E174" s="19">
        <v>62.17</v>
      </c>
    </row>
    <row r="175" spans="1:5" x14ac:dyDescent="0.3">
      <c r="A175" s="19">
        <v>174</v>
      </c>
      <c r="B175" s="20" t="s">
        <v>1403</v>
      </c>
      <c r="C175" s="19">
        <v>60.25</v>
      </c>
      <c r="D175" s="19">
        <v>59.29</v>
      </c>
      <c r="E175" s="19">
        <v>61.21</v>
      </c>
    </row>
    <row r="176" spans="1:5" x14ac:dyDescent="0.3">
      <c r="A176" s="19">
        <v>175</v>
      </c>
      <c r="B176" s="20" t="s">
        <v>1404</v>
      </c>
      <c r="C176" s="19">
        <v>59.83</v>
      </c>
      <c r="D176" s="19">
        <v>58.54</v>
      </c>
      <c r="E176" s="19">
        <v>61.21</v>
      </c>
    </row>
    <row r="177" spans="1:5" x14ac:dyDescent="0.3">
      <c r="A177" s="19">
        <v>176</v>
      </c>
      <c r="B177" s="20" t="s">
        <v>1405</v>
      </c>
      <c r="C177" s="19">
        <v>59.82</v>
      </c>
      <c r="D177" s="19">
        <v>58.67</v>
      </c>
      <c r="E177" s="19">
        <v>61.06</v>
      </c>
    </row>
    <row r="178" spans="1:5" x14ac:dyDescent="0.3">
      <c r="A178" s="19">
        <v>177</v>
      </c>
      <c r="B178" s="20" t="s">
        <v>1406</v>
      </c>
      <c r="C178" s="19">
        <v>59.2</v>
      </c>
      <c r="D178" s="19">
        <v>57.77</v>
      </c>
      <c r="E178" s="19">
        <v>60.61</v>
      </c>
    </row>
    <row r="179" spans="1:5" x14ac:dyDescent="0.3">
      <c r="A179" s="19">
        <v>178</v>
      </c>
      <c r="B179" s="20" t="s">
        <v>1407</v>
      </c>
      <c r="C179" s="19">
        <v>59.01</v>
      </c>
      <c r="D179" s="19">
        <v>58.28</v>
      </c>
      <c r="E179" s="19">
        <v>59.68</v>
      </c>
    </row>
    <row r="180" spans="1:5" x14ac:dyDescent="0.3">
      <c r="A180" s="19">
        <v>179</v>
      </c>
      <c r="B180" s="20" t="s">
        <v>1408</v>
      </c>
      <c r="C180" s="19">
        <v>58.75</v>
      </c>
      <c r="D180" s="19">
        <v>57.16</v>
      </c>
      <c r="E180" s="19">
        <v>60.33</v>
      </c>
    </row>
    <row r="181" spans="1:5" x14ac:dyDescent="0.3">
      <c r="A181" s="19">
        <v>180</v>
      </c>
      <c r="B181" s="20" t="s">
        <v>1409</v>
      </c>
      <c r="C181" s="19">
        <v>58.1</v>
      </c>
      <c r="D181" s="19">
        <v>56.67</v>
      </c>
      <c r="E181" s="19">
        <v>59.53</v>
      </c>
    </row>
    <row r="182" spans="1:5" x14ac:dyDescent="0.3">
      <c r="A182" s="19">
        <v>181</v>
      </c>
      <c r="B182" s="20" t="s">
        <v>1410</v>
      </c>
      <c r="C182" s="19">
        <v>58.07</v>
      </c>
      <c r="D182" s="19">
        <v>56.73</v>
      </c>
      <c r="E182" s="19">
        <v>59.33</v>
      </c>
    </row>
    <row r="183" spans="1:5" x14ac:dyDescent="0.3">
      <c r="A183" s="19">
        <v>182</v>
      </c>
      <c r="B183" s="20" t="s">
        <v>1411</v>
      </c>
      <c r="C183" s="19">
        <v>58.04</v>
      </c>
      <c r="D183" s="19">
        <v>57.58</v>
      </c>
      <c r="E183" s="19">
        <v>58.49</v>
      </c>
    </row>
    <row r="184" spans="1:5" x14ac:dyDescent="0.3">
      <c r="A184" s="19">
        <v>183</v>
      </c>
      <c r="B184" s="20" t="s">
        <v>1412</v>
      </c>
      <c r="C184" s="19">
        <v>57.25</v>
      </c>
      <c r="D184" s="19">
        <v>55.67</v>
      </c>
      <c r="E184" s="19">
        <v>58.83</v>
      </c>
    </row>
    <row r="185" spans="1:5" x14ac:dyDescent="0.3">
      <c r="A185" s="19">
        <v>184</v>
      </c>
      <c r="B185" s="20" t="s">
        <v>1413</v>
      </c>
      <c r="C185" s="19">
        <v>57.23</v>
      </c>
      <c r="D185" s="19">
        <v>57.44</v>
      </c>
      <c r="E185" s="19">
        <v>56.98</v>
      </c>
    </row>
    <row r="186" spans="1:5" x14ac:dyDescent="0.3">
      <c r="A186" s="19">
        <v>185</v>
      </c>
      <c r="B186" s="20" t="s">
        <v>1414</v>
      </c>
      <c r="C186" s="19">
        <v>57.13</v>
      </c>
      <c r="D186" s="19">
        <v>55.87</v>
      </c>
      <c r="E186" s="19">
        <v>58.57</v>
      </c>
    </row>
    <row r="187" spans="1:5" x14ac:dyDescent="0.3">
      <c r="A187" s="19">
        <v>186</v>
      </c>
      <c r="B187" s="20" t="s">
        <v>1415</v>
      </c>
      <c r="C187" s="19">
        <v>57.11</v>
      </c>
      <c r="D187" s="19">
        <v>54.85</v>
      </c>
      <c r="E187" s="19">
        <v>59.11</v>
      </c>
    </row>
    <row r="188" spans="1:5" x14ac:dyDescent="0.3">
      <c r="A188" s="19">
        <v>187</v>
      </c>
      <c r="B188" s="20" t="s">
        <v>1416</v>
      </c>
      <c r="C188" s="19">
        <v>56.07</v>
      </c>
      <c r="D188" s="19">
        <v>54.18</v>
      </c>
      <c r="E188" s="19">
        <v>58.04</v>
      </c>
    </row>
    <row r="189" spans="1:5" x14ac:dyDescent="0.3">
      <c r="A189" s="19">
        <v>188</v>
      </c>
      <c r="B189" s="20" t="s">
        <v>1417</v>
      </c>
      <c r="C189" s="19">
        <v>55.06</v>
      </c>
      <c r="D189" s="19">
        <v>54.1</v>
      </c>
      <c r="E189" s="19">
        <v>56.03</v>
      </c>
    </row>
    <row r="190" spans="1:5" x14ac:dyDescent="0.3">
      <c r="A190" s="19">
        <v>189</v>
      </c>
      <c r="B190" s="20" t="s">
        <v>1418</v>
      </c>
      <c r="C190" s="19">
        <v>54.88</v>
      </c>
      <c r="D190" s="19">
        <v>53.28</v>
      </c>
      <c r="E190" s="19">
        <v>56.51</v>
      </c>
    </row>
    <row r="191" spans="1:5" x14ac:dyDescent="0.3">
      <c r="A191" s="19">
        <v>190</v>
      </c>
      <c r="B191" s="20" t="s">
        <v>1419</v>
      </c>
      <c r="C191" s="19">
        <v>54.87</v>
      </c>
      <c r="D191" s="19">
        <v>53.74</v>
      </c>
      <c r="E191" s="19">
        <v>56.02</v>
      </c>
    </row>
    <row r="192" spans="1:5" x14ac:dyDescent="0.3">
      <c r="A192" s="19">
        <v>191</v>
      </c>
      <c r="B192" s="20" t="s">
        <v>1420</v>
      </c>
      <c r="C192" s="19">
        <v>54.78</v>
      </c>
      <c r="D192" s="19">
        <v>53.6</v>
      </c>
      <c r="E192" s="19">
        <v>55.95</v>
      </c>
    </row>
    <row r="193" spans="1:5" x14ac:dyDescent="0.3">
      <c r="A193" s="19">
        <v>192</v>
      </c>
      <c r="B193" s="20" t="s">
        <v>1421</v>
      </c>
      <c r="C193" s="19">
        <v>54.72</v>
      </c>
      <c r="D193" s="19">
        <v>53</v>
      </c>
      <c r="E193" s="19">
        <v>56.5</v>
      </c>
    </row>
    <row r="194" spans="1:5" x14ac:dyDescent="0.3">
      <c r="A194" s="19">
        <v>193</v>
      </c>
      <c r="B194" s="20" t="s">
        <v>1422</v>
      </c>
      <c r="C194" s="19">
        <v>54.63</v>
      </c>
      <c r="D194" s="19">
        <v>52.94</v>
      </c>
      <c r="E194" s="19">
        <v>56.18</v>
      </c>
    </row>
    <row r="195" spans="1:5" x14ac:dyDescent="0.3">
      <c r="A195" s="19">
        <v>194</v>
      </c>
      <c r="B195" s="20" t="s">
        <v>1423</v>
      </c>
      <c r="C195" s="19">
        <v>52.29</v>
      </c>
      <c r="D195" s="19">
        <v>51.97</v>
      </c>
      <c r="E195" s="19">
        <v>52.61</v>
      </c>
    </row>
    <row r="196" spans="1:5" x14ac:dyDescent="0.3">
      <c r="A196" s="19">
        <v>195</v>
      </c>
      <c r="B196" s="20" t="s">
        <v>1424</v>
      </c>
      <c r="C196" s="19">
        <v>51.68</v>
      </c>
      <c r="D196" s="19">
        <v>50.2</v>
      </c>
      <c r="E196" s="19">
        <v>53.17</v>
      </c>
    </row>
    <row r="197" spans="1:5" x14ac:dyDescent="0.3">
      <c r="A197" s="19">
        <v>196</v>
      </c>
      <c r="B197" s="20" t="s">
        <v>1425</v>
      </c>
      <c r="C197" s="19">
        <v>51.13</v>
      </c>
      <c r="D197" s="19">
        <v>50.08</v>
      </c>
      <c r="E197" s="19">
        <v>52.18</v>
      </c>
    </row>
    <row r="198" spans="1:5" x14ac:dyDescent="0.3">
      <c r="A198" s="19">
        <v>197</v>
      </c>
      <c r="B198" s="20" t="s">
        <v>1426</v>
      </c>
      <c r="C198" s="19">
        <v>50.97</v>
      </c>
      <c r="D198" s="19">
        <v>50.21</v>
      </c>
      <c r="E198" s="19">
        <v>51.85</v>
      </c>
    </row>
    <row r="199" spans="1:5" x14ac:dyDescent="0.3">
      <c r="A199" s="19">
        <v>198</v>
      </c>
      <c r="B199" s="20" t="s">
        <v>1427</v>
      </c>
      <c r="C199" s="19">
        <v>50.19</v>
      </c>
      <c r="D199" s="19">
        <v>49.65</v>
      </c>
      <c r="E199" s="19">
        <v>50.74</v>
      </c>
    </row>
    <row r="200" spans="1:5" x14ac:dyDescent="0.3">
      <c r="A200" s="19">
        <v>199</v>
      </c>
      <c r="B200" s="20" t="s">
        <v>1428</v>
      </c>
      <c r="C200" s="19">
        <v>49.53</v>
      </c>
      <c r="D200" s="19">
        <v>47.83</v>
      </c>
      <c r="E200" s="19">
        <v>51.25</v>
      </c>
    </row>
    <row r="201" spans="1:5" x14ac:dyDescent="0.3">
      <c r="A201" s="24">
        <v>200</v>
      </c>
      <c r="B201" s="25" t="s">
        <v>1429</v>
      </c>
      <c r="C201" s="24">
        <v>49.5</v>
      </c>
      <c r="D201" s="24">
        <v>49.19</v>
      </c>
      <c r="E201" s="24">
        <v>49.59</v>
      </c>
    </row>
    <row r="202" spans="1:5" x14ac:dyDescent="0.3">
      <c r="A202" s="26">
        <v>201</v>
      </c>
      <c r="B202" s="27" t="s">
        <v>1430</v>
      </c>
      <c r="C202" s="26">
        <v>49.18</v>
      </c>
      <c r="D202" s="26">
        <v>49.69</v>
      </c>
      <c r="E202" s="26">
        <v>48.54</v>
      </c>
    </row>
  </sheetData>
  <conditionalFormatting sqref="C2:E202">
    <cfRule type="colorScale" priority="2">
      <colorScale>
        <cfvo type="min"/>
        <cfvo type="percentile" val="50"/>
        <cfvo type="max"/>
        <color rgb="FFF8696B"/>
        <color rgb="FFFCFCFF"/>
        <color rgb="FF63BE7B"/>
      </colorScale>
    </cfRule>
  </conditionalFormatting>
  <hyperlinks>
    <hyperlink ref="B2" r:id="rId1" xr:uid="{00000000-0004-0000-1500-000000000000}"/>
    <hyperlink ref="B3" r:id="rId2" xr:uid="{00000000-0004-0000-1500-000001000000}"/>
    <hyperlink ref="B4" r:id="rId3" xr:uid="{00000000-0004-0000-1500-000002000000}"/>
    <hyperlink ref="B5" r:id="rId4" xr:uid="{00000000-0004-0000-1500-000003000000}"/>
    <hyperlink ref="B6" r:id="rId5" xr:uid="{00000000-0004-0000-1500-000004000000}"/>
    <hyperlink ref="B7" r:id="rId6" xr:uid="{00000000-0004-0000-1500-000005000000}"/>
    <hyperlink ref="B8" r:id="rId7" xr:uid="{00000000-0004-0000-1500-000006000000}"/>
    <hyperlink ref="B9" r:id="rId8" xr:uid="{00000000-0004-0000-1500-000007000000}"/>
    <hyperlink ref="B10" r:id="rId9" xr:uid="{00000000-0004-0000-1500-000008000000}"/>
    <hyperlink ref="B11" r:id="rId10" xr:uid="{00000000-0004-0000-1500-000009000000}"/>
    <hyperlink ref="B13" r:id="rId11" xr:uid="{00000000-0004-0000-1500-00000A000000}"/>
    <hyperlink ref="B14" r:id="rId12" xr:uid="{00000000-0004-0000-1500-00000B000000}"/>
    <hyperlink ref="B15" r:id="rId13" xr:uid="{00000000-0004-0000-1500-00000C000000}"/>
    <hyperlink ref="B16" r:id="rId14" xr:uid="{00000000-0004-0000-1500-00000D000000}"/>
    <hyperlink ref="B17" r:id="rId15" xr:uid="{00000000-0004-0000-1500-00000E000000}"/>
    <hyperlink ref="B18" r:id="rId16" xr:uid="{00000000-0004-0000-1500-00000F000000}"/>
    <hyperlink ref="B19" r:id="rId17" xr:uid="{00000000-0004-0000-1500-000010000000}"/>
    <hyperlink ref="B21" r:id="rId18" xr:uid="{00000000-0004-0000-1500-000011000000}"/>
    <hyperlink ref="B22" r:id="rId19" xr:uid="{00000000-0004-0000-1500-000012000000}"/>
    <hyperlink ref="B23" r:id="rId20" xr:uid="{00000000-0004-0000-1500-000013000000}"/>
    <hyperlink ref="B24" r:id="rId21" xr:uid="{00000000-0004-0000-1500-000014000000}"/>
    <hyperlink ref="B26" r:id="rId22" xr:uid="{00000000-0004-0000-1500-000015000000}"/>
    <hyperlink ref="B27" r:id="rId23" xr:uid="{00000000-0004-0000-1500-000016000000}"/>
    <hyperlink ref="B28" r:id="rId24" xr:uid="{00000000-0004-0000-1500-000017000000}"/>
    <hyperlink ref="B29" r:id="rId25" xr:uid="{00000000-0004-0000-1500-000018000000}"/>
    <hyperlink ref="B31" r:id="rId26" xr:uid="{00000000-0004-0000-1500-000019000000}"/>
    <hyperlink ref="B32" r:id="rId27" xr:uid="{00000000-0004-0000-1500-00001A000000}"/>
    <hyperlink ref="B33" r:id="rId28" xr:uid="{00000000-0004-0000-1500-00001B000000}"/>
    <hyperlink ref="B35" r:id="rId29" xr:uid="{00000000-0004-0000-1500-00001C000000}"/>
    <hyperlink ref="B36" r:id="rId30" xr:uid="{00000000-0004-0000-1500-00001D000000}"/>
    <hyperlink ref="B39" r:id="rId31" xr:uid="{00000000-0004-0000-1500-00001E000000}"/>
    <hyperlink ref="B41" r:id="rId32" xr:uid="{00000000-0004-0000-1500-00001F000000}"/>
    <hyperlink ref="B42" r:id="rId33" xr:uid="{00000000-0004-0000-1500-000020000000}"/>
    <hyperlink ref="B44" r:id="rId34" xr:uid="{00000000-0004-0000-1500-000021000000}"/>
    <hyperlink ref="B45" r:id="rId35" xr:uid="{00000000-0004-0000-1500-000022000000}"/>
    <hyperlink ref="B47" r:id="rId36" xr:uid="{00000000-0004-0000-1500-000023000000}"/>
    <hyperlink ref="B48" r:id="rId37" xr:uid="{00000000-0004-0000-1500-000024000000}"/>
    <hyperlink ref="B49" r:id="rId38" xr:uid="{00000000-0004-0000-1500-000025000000}"/>
    <hyperlink ref="B51" r:id="rId39" xr:uid="{00000000-0004-0000-1500-000026000000}"/>
    <hyperlink ref="B52" r:id="rId40" xr:uid="{00000000-0004-0000-1500-000027000000}"/>
    <hyperlink ref="B53" r:id="rId41" xr:uid="{00000000-0004-0000-1500-000028000000}"/>
    <hyperlink ref="B54" r:id="rId42" xr:uid="{00000000-0004-0000-1500-000029000000}"/>
    <hyperlink ref="B55" r:id="rId43" xr:uid="{00000000-0004-0000-1500-00002A000000}"/>
    <hyperlink ref="B56" r:id="rId44" xr:uid="{00000000-0004-0000-1500-00002B000000}"/>
    <hyperlink ref="B57" r:id="rId45" xr:uid="{00000000-0004-0000-1500-00002C000000}"/>
    <hyperlink ref="B58" r:id="rId46" xr:uid="{00000000-0004-0000-1500-00002D000000}"/>
    <hyperlink ref="B59" r:id="rId47" xr:uid="{00000000-0004-0000-1500-00002E000000}"/>
    <hyperlink ref="B60" r:id="rId48" xr:uid="{00000000-0004-0000-1500-00002F000000}"/>
    <hyperlink ref="B61" r:id="rId49" xr:uid="{00000000-0004-0000-1500-000030000000}"/>
    <hyperlink ref="B62" r:id="rId50" xr:uid="{00000000-0004-0000-1500-000031000000}"/>
    <hyperlink ref="B65" r:id="rId51" xr:uid="{00000000-0004-0000-1500-000032000000}"/>
    <hyperlink ref="B66" r:id="rId52" xr:uid="{00000000-0004-0000-1500-000033000000}"/>
    <hyperlink ref="B67" r:id="rId53" xr:uid="{00000000-0004-0000-1500-000034000000}"/>
    <hyperlink ref="B68" r:id="rId54" xr:uid="{00000000-0004-0000-1500-000035000000}"/>
    <hyperlink ref="B69" r:id="rId55" xr:uid="{00000000-0004-0000-1500-000036000000}"/>
    <hyperlink ref="B70" r:id="rId56" xr:uid="{00000000-0004-0000-1500-000037000000}"/>
    <hyperlink ref="B71" r:id="rId57" xr:uid="{00000000-0004-0000-1500-000038000000}"/>
    <hyperlink ref="B72" r:id="rId58" xr:uid="{00000000-0004-0000-1500-000039000000}"/>
    <hyperlink ref="B74" r:id="rId59" xr:uid="{00000000-0004-0000-1500-00003A000000}"/>
    <hyperlink ref="B75" r:id="rId60" xr:uid="{00000000-0004-0000-1500-00003B000000}"/>
    <hyperlink ref="B76" r:id="rId61" xr:uid="{00000000-0004-0000-1500-00003C000000}"/>
    <hyperlink ref="B77" r:id="rId62" xr:uid="{00000000-0004-0000-1500-00003D000000}"/>
    <hyperlink ref="B78" r:id="rId63" xr:uid="{00000000-0004-0000-1500-00003E000000}"/>
    <hyperlink ref="B79" r:id="rId64" xr:uid="{00000000-0004-0000-1500-00003F000000}"/>
    <hyperlink ref="B80" r:id="rId65" xr:uid="{00000000-0004-0000-1500-000040000000}"/>
    <hyperlink ref="B81" r:id="rId66" xr:uid="{00000000-0004-0000-1500-000041000000}"/>
    <hyperlink ref="B82" r:id="rId67" xr:uid="{00000000-0004-0000-1500-000042000000}"/>
    <hyperlink ref="B83" r:id="rId68" xr:uid="{00000000-0004-0000-1500-000043000000}"/>
    <hyperlink ref="B84" r:id="rId69" xr:uid="{00000000-0004-0000-1500-000044000000}"/>
    <hyperlink ref="B85" r:id="rId70" xr:uid="{00000000-0004-0000-1500-000045000000}"/>
    <hyperlink ref="B86" r:id="rId71" xr:uid="{00000000-0004-0000-1500-000046000000}"/>
    <hyperlink ref="B87" r:id="rId72" xr:uid="{00000000-0004-0000-1500-000047000000}"/>
    <hyperlink ref="B88" r:id="rId73" xr:uid="{00000000-0004-0000-1500-000048000000}"/>
    <hyperlink ref="B89" r:id="rId74" xr:uid="{00000000-0004-0000-1500-000049000000}"/>
    <hyperlink ref="B90" r:id="rId75" xr:uid="{00000000-0004-0000-1500-00004A000000}"/>
    <hyperlink ref="B91" r:id="rId76" xr:uid="{00000000-0004-0000-1500-00004B000000}"/>
    <hyperlink ref="B92" r:id="rId77" xr:uid="{00000000-0004-0000-1500-00004C000000}"/>
    <hyperlink ref="B93" r:id="rId78" xr:uid="{00000000-0004-0000-1500-00004D000000}"/>
    <hyperlink ref="B94" r:id="rId79" xr:uid="{00000000-0004-0000-1500-00004E000000}"/>
    <hyperlink ref="B95" r:id="rId80" xr:uid="{00000000-0004-0000-1500-00004F000000}"/>
    <hyperlink ref="B96" r:id="rId81" xr:uid="{00000000-0004-0000-1500-000050000000}"/>
    <hyperlink ref="B97" r:id="rId82" xr:uid="{00000000-0004-0000-1500-000051000000}"/>
    <hyperlink ref="B98" r:id="rId83" xr:uid="{00000000-0004-0000-1500-000052000000}"/>
    <hyperlink ref="B99" r:id="rId84" xr:uid="{00000000-0004-0000-1500-000053000000}"/>
    <hyperlink ref="B100" r:id="rId85" xr:uid="{00000000-0004-0000-1500-000054000000}"/>
    <hyperlink ref="B101" r:id="rId86" xr:uid="{00000000-0004-0000-1500-000055000000}"/>
    <hyperlink ref="B102" r:id="rId87" xr:uid="{00000000-0004-0000-1500-000056000000}"/>
    <hyperlink ref="B103" r:id="rId88" xr:uid="{00000000-0004-0000-1500-000057000000}"/>
    <hyperlink ref="B104" r:id="rId89" xr:uid="{00000000-0004-0000-1500-000058000000}"/>
    <hyperlink ref="B105" r:id="rId90" xr:uid="{00000000-0004-0000-1500-000059000000}"/>
    <hyperlink ref="B106" r:id="rId91" xr:uid="{00000000-0004-0000-1500-00005A000000}"/>
    <hyperlink ref="B107" r:id="rId92" xr:uid="{00000000-0004-0000-1500-00005B000000}"/>
    <hyperlink ref="B108" r:id="rId93" xr:uid="{00000000-0004-0000-1500-00005C000000}"/>
    <hyperlink ref="B109" r:id="rId94" xr:uid="{00000000-0004-0000-1500-00005D000000}"/>
    <hyperlink ref="B110" r:id="rId95" xr:uid="{00000000-0004-0000-1500-00005E000000}"/>
    <hyperlink ref="B111" r:id="rId96" xr:uid="{00000000-0004-0000-1500-00005F000000}"/>
    <hyperlink ref="B112" r:id="rId97" xr:uid="{00000000-0004-0000-1500-000060000000}"/>
    <hyperlink ref="B113" r:id="rId98" xr:uid="{00000000-0004-0000-1500-000061000000}"/>
    <hyperlink ref="B114" r:id="rId99" xr:uid="{00000000-0004-0000-1500-000062000000}"/>
    <hyperlink ref="B115" r:id="rId100" xr:uid="{00000000-0004-0000-1500-000063000000}"/>
    <hyperlink ref="B116" r:id="rId101" xr:uid="{00000000-0004-0000-1500-000064000000}"/>
    <hyperlink ref="B117" r:id="rId102" xr:uid="{00000000-0004-0000-1500-000065000000}"/>
    <hyperlink ref="B118" r:id="rId103" xr:uid="{00000000-0004-0000-1500-000066000000}"/>
    <hyperlink ref="B119" r:id="rId104" xr:uid="{00000000-0004-0000-1500-000067000000}"/>
    <hyperlink ref="B120" r:id="rId105" xr:uid="{00000000-0004-0000-1500-000068000000}"/>
    <hyperlink ref="B121" r:id="rId106" xr:uid="{00000000-0004-0000-1500-000069000000}"/>
    <hyperlink ref="B122" r:id="rId107" xr:uid="{00000000-0004-0000-1500-00006A000000}"/>
    <hyperlink ref="B123" r:id="rId108" xr:uid="{00000000-0004-0000-1500-00006B000000}"/>
    <hyperlink ref="B124" r:id="rId109" xr:uid="{00000000-0004-0000-1500-00006C000000}"/>
    <hyperlink ref="B125" r:id="rId110" xr:uid="{00000000-0004-0000-1500-00006D000000}"/>
    <hyperlink ref="B126" r:id="rId111" xr:uid="{00000000-0004-0000-1500-00006E000000}"/>
    <hyperlink ref="B127" r:id="rId112" xr:uid="{00000000-0004-0000-1500-00006F000000}"/>
    <hyperlink ref="B128" r:id="rId113" xr:uid="{00000000-0004-0000-1500-000070000000}"/>
    <hyperlink ref="B129" r:id="rId114" xr:uid="{00000000-0004-0000-1500-000071000000}"/>
    <hyperlink ref="B130" r:id="rId115" xr:uid="{00000000-0004-0000-1500-000072000000}"/>
    <hyperlink ref="B131" r:id="rId116" xr:uid="{00000000-0004-0000-1500-000073000000}"/>
    <hyperlink ref="B132" r:id="rId117" xr:uid="{00000000-0004-0000-1500-000074000000}"/>
    <hyperlink ref="B133" r:id="rId118" xr:uid="{00000000-0004-0000-1500-000075000000}"/>
    <hyperlink ref="B134" r:id="rId119" xr:uid="{00000000-0004-0000-1500-000076000000}"/>
    <hyperlink ref="B135" r:id="rId120" xr:uid="{00000000-0004-0000-1500-000077000000}"/>
    <hyperlink ref="B136" r:id="rId121" xr:uid="{00000000-0004-0000-1500-000078000000}"/>
    <hyperlink ref="B137" r:id="rId122" xr:uid="{00000000-0004-0000-1500-000079000000}"/>
    <hyperlink ref="B138" r:id="rId123" xr:uid="{00000000-0004-0000-1500-00007A000000}"/>
    <hyperlink ref="B139" r:id="rId124" xr:uid="{00000000-0004-0000-1500-00007B000000}"/>
    <hyperlink ref="B140" r:id="rId125" xr:uid="{00000000-0004-0000-1500-00007C000000}"/>
    <hyperlink ref="B141" r:id="rId126" xr:uid="{00000000-0004-0000-1500-00007D000000}"/>
    <hyperlink ref="B142" r:id="rId127" xr:uid="{00000000-0004-0000-1500-00007E000000}"/>
    <hyperlink ref="B143" r:id="rId128" xr:uid="{00000000-0004-0000-1500-00007F000000}"/>
    <hyperlink ref="B144" r:id="rId129" xr:uid="{00000000-0004-0000-1500-000080000000}"/>
    <hyperlink ref="B145" r:id="rId130" xr:uid="{00000000-0004-0000-1500-000081000000}"/>
    <hyperlink ref="B146" r:id="rId131" xr:uid="{00000000-0004-0000-1500-000082000000}"/>
    <hyperlink ref="B147" r:id="rId132" xr:uid="{00000000-0004-0000-1500-000083000000}"/>
    <hyperlink ref="B148" r:id="rId133" xr:uid="{00000000-0004-0000-1500-000084000000}"/>
    <hyperlink ref="B149" r:id="rId134" xr:uid="{00000000-0004-0000-1500-000085000000}"/>
    <hyperlink ref="B150" r:id="rId135" xr:uid="{00000000-0004-0000-1500-000086000000}"/>
    <hyperlink ref="B151" r:id="rId136" xr:uid="{00000000-0004-0000-1500-000087000000}"/>
    <hyperlink ref="B152" r:id="rId137" xr:uid="{00000000-0004-0000-1500-000088000000}"/>
    <hyperlink ref="B153" r:id="rId138" xr:uid="{00000000-0004-0000-1500-000089000000}"/>
    <hyperlink ref="B154" r:id="rId139" xr:uid="{00000000-0004-0000-1500-00008A000000}"/>
    <hyperlink ref="B155" r:id="rId140" xr:uid="{00000000-0004-0000-1500-00008B000000}"/>
    <hyperlink ref="B156" r:id="rId141" xr:uid="{00000000-0004-0000-1500-00008C000000}"/>
    <hyperlink ref="B157" r:id="rId142" xr:uid="{00000000-0004-0000-1500-00008D000000}"/>
    <hyperlink ref="B158" r:id="rId143" xr:uid="{00000000-0004-0000-1500-00008E000000}"/>
    <hyperlink ref="B159" r:id="rId144" xr:uid="{00000000-0004-0000-1500-00008F000000}"/>
    <hyperlink ref="B160" r:id="rId145" xr:uid="{00000000-0004-0000-1500-000090000000}"/>
    <hyperlink ref="B161" r:id="rId146" xr:uid="{00000000-0004-0000-1500-000091000000}"/>
    <hyperlink ref="B162" r:id="rId147" xr:uid="{00000000-0004-0000-1500-000092000000}"/>
    <hyperlink ref="B163" r:id="rId148" xr:uid="{00000000-0004-0000-1500-000093000000}"/>
    <hyperlink ref="B164" r:id="rId149" xr:uid="{00000000-0004-0000-1500-000094000000}"/>
    <hyperlink ref="B165" r:id="rId150" xr:uid="{00000000-0004-0000-1500-000095000000}"/>
    <hyperlink ref="B166" r:id="rId151" xr:uid="{00000000-0004-0000-1500-000096000000}"/>
    <hyperlink ref="B167" r:id="rId152" xr:uid="{00000000-0004-0000-1500-000097000000}"/>
    <hyperlink ref="B168" r:id="rId153" xr:uid="{00000000-0004-0000-1500-000098000000}"/>
    <hyperlink ref="B169" r:id="rId154" xr:uid="{00000000-0004-0000-1500-000099000000}"/>
    <hyperlink ref="B170" r:id="rId155" xr:uid="{00000000-0004-0000-1500-00009A000000}"/>
    <hyperlink ref="B171" r:id="rId156" xr:uid="{00000000-0004-0000-1500-00009B000000}"/>
    <hyperlink ref="B172" r:id="rId157" xr:uid="{00000000-0004-0000-1500-00009C000000}"/>
    <hyperlink ref="B173" r:id="rId158" xr:uid="{00000000-0004-0000-1500-00009D000000}"/>
    <hyperlink ref="B174" r:id="rId159" xr:uid="{00000000-0004-0000-1500-00009E000000}"/>
    <hyperlink ref="B175" r:id="rId160" xr:uid="{00000000-0004-0000-1500-00009F000000}"/>
    <hyperlink ref="B176" r:id="rId161" xr:uid="{00000000-0004-0000-1500-0000A0000000}"/>
    <hyperlink ref="B177" r:id="rId162" xr:uid="{00000000-0004-0000-1500-0000A1000000}"/>
    <hyperlink ref="B178" r:id="rId163" xr:uid="{00000000-0004-0000-1500-0000A2000000}"/>
    <hyperlink ref="B179" r:id="rId164" xr:uid="{00000000-0004-0000-1500-0000A3000000}"/>
    <hyperlink ref="B180" r:id="rId165" xr:uid="{00000000-0004-0000-1500-0000A4000000}"/>
    <hyperlink ref="B181" r:id="rId166" xr:uid="{00000000-0004-0000-1500-0000A5000000}"/>
    <hyperlink ref="B182" r:id="rId167" xr:uid="{00000000-0004-0000-1500-0000A6000000}"/>
    <hyperlink ref="B183" r:id="rId168" xr:uid="{00000000-0004-0000-1500-0000A7000000}"/>
    <hyperlink ref="B184" r:id="rId169" xr:uid="{00000000-0004-0000-1500-0000A8000000}"/>
    <hyperlink ref="B185" r:id="rId170" xr:uid="{00000000-0004-0000-1500-0000A9000000}"/>
    <hyperlink ref="B186" r:id="rId171" xr:uid="{00000000-0004-0000-1500-0000AA000000}"/>
    <hyperlink ref="B187" r:id="rId172" xr:uid="{00000000-0004-0000-1500-0000AB000000}"/>
    <hyperlink ref="B188" r:id="rId173" xr:uid="{00000000-0004-0000-1500-0000AC000000}"/>
    <hyperlink ref="B189" r:id="rId174" xr:uid="{00000000-0004-0000-1500-0000AD000000}"/>
    <hyperlink ref="B190" r:id="rId175" xr:uid="{00000000-0004-0000-1500-0000AE000000}"/>
    <hyperlink ref="B191" r:id="rId176" xr:uid="{00000000-0004-0000-1500-0000AF000000}"/>
    <hyperlink ref="B192" r:id="rId177" xr:uid="{00000000-0004-0000-1500-0000B0000000}"/>
    <hyperlink ref="B193" r:id="rId178" xr:uid="{00000000-0004-0000-1500-0000B1000000}"/>
    <hyperlink ref="B194" r:id="rId179" xr:uid="{00000000-0004-0000-1500-0000B2000000}"/>
    <hyperlink ref="B195" r:id="rId180" xr:uid="{00000000-0004-0000-1500-0000B3000000}"/>
    <hyperlink ref="B196" r:id="rId181" xr:uid="{00000000-0004-0000-1500-0000B4000000}"/>
    <hyperlink ref="B197" r:id="rId182" xr:uid="{00000000-0004-0000-1500-0000B5000000}"/>
    <hyperlink ref="B198" r:id="rId183" xr:uid="{00000000-0004-0000-1500-0000B6000000}"/>
    <hyperlink ref="B199" r:id="rId184" xr:uid="{00000000-0004-0000-1500-0000B7000000}"/>
    <hyperlink ref="B200" r:id="rId185" xr:uid="{00000000-0004-0000-1500-0000B8000000}"/>
    <hyperlink ref="B201" r:id="rId186" xr:uid="{00000000-0004-0000-1500-0000B9000000}"/>
    <hyperlink ref="B202" r:id="rId187" xr:uid="{00000000-0004-0000-1500-0000BA000000}"/>
  </hyperlinks>
  <pageMargins left="0.7" right="0.7" top="0.75" bottom="0.75" header="0.51180555555555496" footer="0.51180555555555496"/>
  <pageSetup paperSize="9" firstPageNumber="0" orientation="portrait" horizontalDpi="300" verticalDpi="300"/>
  <drawing r:id="rId188"/>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36ED8-E07A-4404-B0C2-74DD4C9426D0}">
  <sheetPr codeName="Leht30"/>
  <dimension ref="A1:M34"/>
  <sheetViews>
    <sheetView zoomScale="140" zoomScaleNormal="140" workbookViewId="0"/>
  </sheetViews>
  <sheetFormatPr defaultColWidth="8.88671875" defaultRowHeight="15.6" x14ac:dyDescent="0.3"/>
  <cols>
    <col min="1" max="1" width="18.5546875" style="32" bestFit="1" customWidth="1"/>
    <col min="2" max="2" width="10.88671875" style="32" bestFit="1" customWidth="1"/>
    <col min="3" max="3" width="8.88671875" style="32"/>
    <col min="4" max="4" width="12.5546875" style="32" customWidth="1"/>
    <col min="5" max="7" width="8.88671875" style="32"/>
    <col min="8" max="8" width="13.6640625" style="32" customWidth="1"/>
    <col min="9" max="9" width="11.5546875" style="32" customWidth="1"/>
    <col min="10" max="11" width="12" style="32" customWidth="1"/>
    <col min="12" max="16384" width="8.88671875" style="32"/>
  </cols>
  <sheetData>
    <row r="1" spans="1:9" x14ac:dyDescent="0.3">
      <c r="A1" s="62" t="s">
        <v>50</v>
      </c>
      <c r="B1" s="62" t="s">
        <v>2922</v>
      </c>
      <c r="D1" s="231" t="s">
        <v>2958</v>
      </c>
      <c r="E1" s="228"/>
      <c r="F1" s="228"/>
      <c r="G1" s="228"/>
      <c r="H1" s="228"/>
      <c r="I1" s="228"/>
    </row>
    <row r="2" spans="1:9" x14ac:dyDescent="0.3">
      <c r="A2" s="31" t="s">
        <v>2923</v>
      </c>
      <c r="B2" s="31" t="s">
        <v>890</v>
      </c>
    </row>
    <row r="3" spans="1:9" x14ac:dyDescent="0.3">
      <c r="A3" s="31" t="s">
        <v>2924</v>
      </c>
      <c r="B3" s="31" t="s">
        <v>1039</v>
      </c>
      <c r="D3" s="138" t="s">
        <v>2951</v>
      </c>
      <c r="E3" s="88"/>
      <c r="H3" s="138" t="str">
        <f>D3</f>
        <v>Kaisa Sild</v>
      </c>
      <c r="I3" s="36" t="str">
        <f>INDEX(A1:B31,MATCH(D3,A:A,0),2)</f>
        <v>Jõgeva</v>
      </c>
    </row>
    <row r="4" spans="1:9" x14ac:dyDescent="0.3">
      <c r="A4" s="31" t="s">
        <v>2925</v>
      </c>
      <c r="B4" s="31" t="s">
        <v>709</v>
      </c>
      <c r="D4" s="138" t="s">
        <v>2942</v>
      </c>
      <c r="E4" s="175"/>
      <c r="H4" s="138" t="str">
        <f>D4</f>
        <v>Andres Kütt</v>
      </c>
      <c r="I4" s="36" t="str">
        <f>INDEX(A1:B31,MATCH(D4,A:A,0),2)</f>
        <v>Tartu</v>
      </c>
    </row>
    <row r="5" spans="1:9" x14ac:dyDescent="0.3">
      <c r="A5" s="31" t="s">
        <v>2926</v>
      </c>
      <c r="B5" s="31" t="s">
        <v>1160</v>
      </c>
      <c r="D5" s="140"/>
      <c r="E5" s="140"/>
    </row>
    <row r="6" spans="1:9" x14ac:dyDescent="0.3">
      <c r="A6" s="31" t="s">
        <v>2927</v>
      </c>
      <c r="B6" s="31" t="s">
        <v>775</v>
      </c>
    </row>
    <row r="7" spans="1:9" ht="14.4" customHeight="1" x14ac:dyDescent="0.3">
      <c r="A7" s="31" t="s">
        <v>2928</v>
      </c>
      <c r="B7" s="31" t="s">
        <v>2929</v>
      </c>
      <c r="D7" s="328" t="s">
        <v>2954</v>
      </c>
      <c r="E7" s="328"/>
      <c r="F7" s="328"/>
      <c r="G7" s="328"/>
    </row>
    <row r="8" spans="1:9" x14ac:dyDescent="0.3">
      <c r="A8" s="31" t="s">
        <v>2930</v>
      </c>
      <c r="B8" s="31" t="s">
        <v>510</v>
      </c>
      <c r="D8" s="328"/>
      <c r="E8" s="328"/>
      <c r="F8" s="328"/>
      <c r="G8" s="328"/>
    </row>
    <row r="9" spans="1:9" x14ac:dyDescent="0.3">
      <c r="A9" s="31" t="s">
        <v>2931</v>
      </c>
      <c r="B9" s="31" t="s">
        <v>1181</v>
      </c>
      <c r="D9" s="328"/>
      <c r="E9" s="328"/>
      <c r="F9" s="328"/>
      <c r="G9" s="328"/>
    </row>
    <row r="10" spans="1:9" x14ac:dyDescent="0.3">
      <c r="A10" s="31" t="s">
        <v>2932</v>
      </c>
      <c r="B10" s="31" t="s">
        <v>315</v>
      </c>
      <c r="D10" s="328"/>
      <c r="E10" s="328"/>
      <c r="F10" s="328"/>
      <c r="G10" s="328"/>
    </row>
    <row r="11" spans="1:9" x14ac:dyDescent="0.3">
      <c r="A11" s="31" t="s">
        <v>2933</v>
      </c>
      <c r="B11" s="31" t="s">
        <v>675</v>
      </c>
      <c r="D11" s="328"/>
      <c r="E11" s="328"/>
      <c r="F11" s="328"/>
      <c r="G11" s="328"/>
    </row>
    <row r="12" spans="1:9" x14ac:dyDescent="0.3">
      <c r="A12" s="31" t="s">
        <v>2934</v>
      </c>
      <c r="B12" s="31" t="s">
        <v>1130</v>
      </c>
      <c r="D12" s="328"/>
      <c r="E12" s="328"/>
      <c r="F12" s="328"/>
      <c r="G12" s="328"/>
    </row>
    <row r="13" spans="1:9" x14ac:dyDescent="0.3">
      <c r="A13" s="31" t="s">
        <v>2935</v>
      </c>
      <c r="B13" s="31" t="s">
        <v>388</v>
      </c>
      <c r="D13" s="328"/>
      <c r="E13" s="328"/>
      <c r="F13" s="328"/>
      <c r="G13" s="328"/>
    </row>
    <row r="14" spans="1:9" x14ac:dyDescent="0.3">
      <c r="A14" s="31" t="s">
        <v>2936</v>
      </c>
      <c r="B14" s="31" t="s">
        <v>794</v>
      </c>
      <c r="D14" s="328"/>
      <c r="E14" s="328"/>
      <c r="F14" s="328"/>
      <c r="G14" s="328"/>
    </row>
    <row r="15" spans="1:9" x14ac:dyDescent="0.3">
      <c r="A15" s="31" t="s">
        <v>2937</v>
      </c>
      <c r="B15" s="31" t="s">
        <v>1116</v>
      </c>
      <c r="D15" s="328"/>
      <c r="E15" s="328"/>
      <c r="F15" s="328"/>
      <c r="G15" s="328"/>
    </row>
    <row r="16" spans="1:9" x14ac:dyDescent="0.3">
      <c r="A16" s="31" t="s">
        <v>2938</v>
      </c>
      <c r="B16" s="31" t="s">
        <v>549</v>
      </c>
    </row>
    <row r="17" spans="1:13" x14ac:dyDescent="0.3">
      <c r="A17" s="31" t="s">
        <v>2939</v>
      </c>
      <c r="B17" s="31" t="s">
        <v>1035</v>
      </c>
      <c r="K17" s="328" t="s">
        <v>2955</v>
      </c>
      <c r="L17" s="328"/>
      <c r="M17" s="328"/>
    </row>
    <row r="18" spans="1:13" x14ac:dyDescent="0.3">
      <c r="A18" s="31" t="s">
        <v>2940</v>
      </c>
      <c r="B18" s="31" t="s">
        <v>1160</v>
      </c>
      <c r="K18" s="328"/>
      <c r="L18" s="328"/>
      <c r="M18" s="328"/>
    </row>
    <row r="19" spans="1:13" x14ac:dyDescent="0.3">
      <c r="A19" s="31" t="s">
        <v>2941</v>
      </c>
      <c r="B19" s="31" t="s">
        <v>2929</v>
      </c>
      <c r="K19" s="328"/>
      <c r="L19" s="328"/>
      <c r="M19" s="328"/>
    </row>
    <row r="20" spans="1:13" x14ac:dyDescent="0.3">
      <c r="A20" s="31" t="s">
        <v>2942</v>
      </c>
      <c r="B20" s="31" t="s">
        <v>1039</v>
      </c>
      <c r="K20" s="328"/>
      <c r="L20" s="328"/>
      <c r="M20" s="328"/>
    </row>
    <row r="21" spans="1:13" x14ac:dyDescent="0.3">
      <c r="A21" s="31" t="s">
        <v>2943</v>
      </c>
      <c r="B21" s="31" t="s">
        <v>775</v>
      </c>
      <c r="K21" s="328"/>
      <c r="L21" s="328"/>
      <c r="M21" s="328"/>
    </row>
    <row r="22" spans="1:13" x14ac:dyDescent="0.3">
      <c r="A22" s="31" t="s">
        <v>2944</v>
      </c>
      <c r="B22" s="31" t="s">
        <v>890</v>
      </c>
    </row>
    <row r="23" spans="1:13" x14ac:dyDescent="0.3">
      <c r="A23" s="31" t="s">
        <v>2945</v>
      </c>
      <c r="B23" s="31" t="s">
        <v>709</v>
      </c>
    </row>
    <row r="24" spans="1:13" x14ac:dyDescent="0.3">
      <c r="A24" s="31" t="s">
        <v>2946</v>
      </c>
      <c r="B24" s="31" t="s">
        <v>315</v>
      </c>
      <c r="H24" s="328" t="s">
        <v>2956</v>
      </c>
      <c r="I24" s="328"/>
      <c r="J24" s="328"/>
    </row>
    <row r="25" spans="1:13" x14ac:dyDescent="0.3">
      <c r="A25" s="31" t="s">
        <v>2947</v>
      </c>
      <c r="B25" s="31" t="s">
        <v>675</v>
      </c>
      <c r="H25" s="328"/>
      <c r="I25" s="328"/>
      <c r="J25" s="328"/>
    </row>
    <row r="26" spans="1:13" x14ac:dyDescent="0.3">
      <c r="A26" s="31" t="s">
        <v>2948</v>
      </c>
      <c r="B26" s="31" t="s">
        <v>1181</v>
      </c>
      <c r="H26" s="328"/>
      <c r="I26" s="328"/>
      <c r="J26" s="328"/>
    </row>
    <row r="27" spans="1:13" x14ac:dyDescent="0.3">
      <c r="A27" s="31" t="s">
        <v>2949</v>
      </c>
      <c r="B27" s="31" t="s">
        <v>510</v>
      </c>
      <c r="H27" s="328"/>
      <c r="I27" s="328"/>
      <c r="J27" s="328"/>
    </row>
    <row r="28" spans="1:13" x14ac:dyDescent="0.3">
      <c r="A28" s="31" t="s">
        <v>2950</v>
      </c>
      <c r="B28" s="31" t="s">
        <v>1130</v>
      </c>
    </row>
    <row r="29" spans="1:13" x14ac:dyDescent="0.3">
      <c r="A29" s="31" t="s">
        <v>2951</v>
      </c>
      <c r="B29" s="31" t="s">
        <v>388</v>
      </c>
    </row>
    <row r="30" spans="1:13" x14ac:dyDescent="0.3">
      <c r="A30" s="31" t="s">
        <v>2952</v>
      </c>
      <c r="B30" s="31" t="s">
        <v>1035</v>
      </c>
    </row>
    <row r="31" spans="1:13" x14ac:dyDescent="0.3">
      <c r="A31" s="31" t="s">
        <v>2953</v>
      </c>
      <c r="B31" s="31" t="s">
        <v>794</v>
      </c>
    </row>
    <row r="32" spans="1:13" x14ac:dyDescent="0.3">
      <c r="K32" s="328" t="s">
        <v>2957</v>
      </c>
      <c r="L32" s="328"/>
      <c r="M32" s="328"/>
    </row>
    <row r="33" spans="11:13" x14ac:dyDescent="0.3">
      <c r="K33" s="328"/>
      <c r="L33" s="328"/>
      <c r="M33" s="328"/>
    </row>
    <row r="34" spans="11:13" x14ac:dyDescent="0.3">
      <c r="K34" s="328"/>
      <c r="L34" s="328"/>
      <c r="M34" s="328"/>
    </row>
  </sheetData>
  <mergeCells count="4">
    <mergeCell ref="D7:G15"/>
    <mergeCell ref="K17:M21"/>
    <mergeCell ref="H24:J27"/>
    <mergeCell ref="K32:M3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649BF-8DD2-4924-A50E-941BCE1711D4}">
  <sheetPr codeName="Leht53">
    <tabColor theme="9" tint="0.39997558519241921"/>
  </sheetPr>
  <dimension ref="A1:K51"/>
  <sheetViews>
    <sheetView zoomScale="140" zoomScaleNormal="140" workbookViewId="0"/>
  </sheetViews>
  <sheetFormatPr defaultColWidth="8.77734375" defaultRowHeight="15.6" x14ac:dyDescent="0.3"/>
  <cols>
    <col min="1" max="1" width="8.77734375" style="32" bestFit="1" customWidth="1"/>
    <col min="2" max="2" width="6.5546875" style="32" bestFit="1" customWidth="1"/>
    <col min="3" max="3" width="6.21875" style="32" bestFit="1" customWidth="1"/>
    <col min="4" max="4" width="14.5546875" style="32" bestFit="1" customWidth="1"/>
    <col min="5" max="16384" width="8.77734375" style="32"/>
  </cols>
  <sheetData>
    <row r="1" spans="1:11" x14ac:dyDescent="0.3">
      <c r="A1" s="32" t="s">
        <v>2</v>
      </c>
      <c r="B1" s="32" t="s">
        <v>1554</v>
      </c>
      <c r="C1" s="32" t="s">
        <v>1213</v>
      </c>
      <c r="D1" s="32" t="s">
        <v>1624</v>
      </c>
    </row>
    <row r="2" spans="1:11" ht="14.55" customHeight="1" x14ac:dyDescent="0.3">
      <c r="A2" s="32" t="s">
        <v>1637</v>
      </c>
      <c r="B2" s="32">
        <v>40</v>
      </c>
      <c r="C2" s="32" t="s">
        <v>1616</v>
      </c>
      <c r="D2" s="32" t="s">
        <v>1633</v>
      </c>
      <c r="G2" s="328" t="s">
        <v>3638</v>
      </c>
      <c r="H2" s="328"/>
      <c r="I2" s="328"/>
      <c r="J2" s="328"/>
      <c r="K2" s="328"/>
    </row>
    <row r="3" spans="1:11" x14ac:dyDescent="0.3">
      <c r="A3" s="32" t="s">
        <v>1634</v>
      </c>
      <c r="B3" s="32">
        <v>32</v>
      </c>
      <c r="C3" s="32" t="s">
        <v>1623</v>
      </c>
      <c r="D3" s="32" t="s">
        <v>1633</v>
      </c>
      <c r="G3" s="328"/>
      <c r="H3" s="328"/>
      <c r="I3" s="328"/>
      <c r="J3" s="328"/>
      <c r="K3" s="328"/>
    </row>
    <row r="4" spans="1:11" x14ac:dyDescent="0.3">
      <c r="A4" s="32" t="s">
        <v>3624</v>
      </c>
      <c r="B4" s="32">
        <v>49</v>
      </c>
      <c r="C4" s="32" t="s">
        <v>1623</v>
      </c>
      <c r="D4" s="32" t="s">
        <v>1630</v>
      </c>
      <c r="G4" s="328"/>
      <c r="H4" s="328"/>
      <c r="I4" s="328"/>
      <c r="J4" s="328"/>
      <c r="K4" s="328"/>
    </row>
    <row r="5" spans="1:11" x14ac:dyDescent="0.3">
      <c r="A5" s="32" t="s">
        <v>1628</v>
      </c>
      <c r="B5" s="32">
        <v>50</v>
      </c>
      <c r="C5" s="32" t="s">
        <v>1623</v>
      </c>
      <c r="D5" s="32" t="s">
        <v>1629</v>
      </c>
      <c r="G5" s="328"/>
      <c r="H5" s="328"/>
      <c r="I5" s="328"/>
      <c r="J5" s="328"/>
      <c r="K5" s="328"/>
    </row>
    <row r="6" spans="1:11" x14ac:dyDescent="0.3">
      <c r="A6" s="32" t="s">
        <v>1594</v>
      </c>
      <c r="B6" s="32">
        <v>32</v>
      </c>
      <c r="C6" s="32" t="s">
        <v>1616</v>
      </c>
      <c r="D6" s="32" t="s">
        <v>1625</v>
      </c>
    </row>
    <row r="7" spans="1:11" x14ac:dyDescent="0.3">
      <c r="A7" s="32" t="s">
        <v>255</v>
      </c>
      <c r="B7" s="32">
        <v>20</v>
      </c>
      <c r="C7" s="32" t="s">
        <v>1616</v>
      </c>
      <c r="D7" s="32" t="s">
        <v>3630</v>
      </c>
      <c r="G7" s="328" t="s">
        <v>3837</v>
      </c>
      <c r="H7" s="328"/>
      <c r="I7" s="328"/>
      <c r="J7" s="328"/>
      <c r="K7" s="328"/>
    </row>
    <row r="8" spans="1:11" ht="14.55" customHeight="1" x14ac:dyDescent="0.3">
      <c r="A8" s="32" t="s">
        <v>955</v>
      </c>
      <c r="B8" s="32">
        <v>44</v>
      </c>
      <c r="C8" s="32" t="s">
        <v>1616</v>
      </c>
      <c r="D8" s="32" t="s">
        <v>1626</v>
      </c>
      <c r="G8" s="328"/>
      <c r="H8" s="328"/>
      <c r="I8" s="328"/>
      <c r="J8" s="328"/>
      <c r="K8" s="328"/>
    </row>
    <row r="9" spans="1:11" x14ac:dyDescent="0.3">
      <c r="A9" s="32" t="s">
        <v>955</v>
      </c>
      <c r="B9" s="32">
        <v>32</v>
      </c>
      <c r="C9" s="32" t="s">
        <v>1616</v>
      </c>
      <c r="D9" s="32" t="s">
        <v>1630</v>
      </c>
    </row>
    <row r="10" spans="1:11" x14ac:dyDescent="0.3">
      <c r="A10" s="32" t="s">
        <v>1632</v>
      </c>
      <c r="B10" s="32">
        <v>49</v>
      </c>
      <c r="C10" s="32" t="s">
        <v>1623</v>
      </c>
      <c r="D10" s="32" t="s">
        <v>1630</v>
      </c>
    </row>
    <row r="11" spans="1:11" x14ac:dyDescent="0.3">
      <c r="A11" s="32" t="s">
        <v>64</v>
      </c>
      <c r="B11" s="32">
        <v>32</v>
      </c>
      <c r="C11" s="32" t="s">
        <v>1616</v>
      </c>
      <c r="D11" s="32" t="s">
        <v>1630</v>
      </c>
    </row>
    <row r="12" spans="1:11" x14ac:dyDescent="0.3">
      <c r="A12" s="32" t="s">
        <v>1635</v>
      </c>
      <c r="B12" s="32">
        <v>40</v>
      </c>
      <c r="C12" s="32" t="s">
        <v>1623</v>
      </c>
      <c r="D12" s="32" t="s">
        <v>1626</v>
      </c>
    </row>
    <row r="13" spans="1:11" x14ac:dyDescent="0.3">
      <c r="A13" s="32" t="s">
        <v>259</v>
      </c>
      <c r="B13" s="32">
        <v>28</v>
      </c>
      <c r="C13" s="32" t="s">
        <v>1616</v>
      </c>
      <c r="D13" s="32" t="s">
        <v>1626</v>
      </c>
    </row>
    <row r="14" spans="1:11" x14ac:dyDescent="0.3">
      <c r="A14" s="32" t="s">
        <v>704</v>
      </c>
      <c r="B14" s="32">
        <v>32</v>
      </c>
      <c r="C14" s="32" t="s">
        <v>1623</v>
      </c>
      <c r="D14" s="32" t="s">
        <v>1625</v>
      </c>
    </row>
    <row r="15" spans="1:11" x14ac:dyDescent="0.3">
      <c r="A15" s="32" t="s">
        <v>11</v>
      </c>
      <c r="B15" s="32">
        <v>29</v>
      </c>
      <c r="C15" s="32" t="s">
        <v>1623</v>
      </c>
      <c r="D15" s="32" t="s">
        <v>1629</v>
      </c>
    </row>
    <row r="16" spans="1:11" x14ac:dyDescent="0.3">
      <c r="A16" s="32" t="s">
        <v>479</v>
      </c>
      <c r="B16" s="32">
        <v>22</v>
      </c>
      <c r="C16" s="32" t="s">
        <v>1616</v>
      </c>
      <c r="D16" s="32" t="s">
        <v>3628</v>
      </c>
    </row>
    <row r="17" spans="1:4" x14ac:dyDescent="0.3">
      <c r="A17" s="32" t="s">
        <v>57</v>
      </c>
      <c r="B17" s="32">
        <v>50</v>
      </c>
      <c r="C17" s="32" t="s">
        <v>1623</v>
      </c>
      <c r="D17" s="32" t="s">
        <v>1631</v>
      </c>
    </row>
    <row r="18" spans="1:4" x14ac:dyDescent="0.3">
      <c r="A18" s="32" t="s">
        <v>9</v>
      </c>
      <c r="B18" s="32">
        <v>33</v>
      </c>
      <c r="C18" s="32" t="s">
        <v>1623</v>
      </c>
      <c r="D18" s="32" t="s">
        <v>3625</v>
      </c>
    </row>
    <row r="19" spans="1:4" x14ac:dyDescent="0.3">
      <c r="A19" s="32" t="s">
        <v>631</v>
      </c>
      <c r="B19" s="32">
        <v>28</v>
      </c>
      <c r="C19" s="32" t="s">
        <v>1616</v>
      </c>
      <c r="D19" s="32" t="s">
        <v>1629</v>
      </c>
    </row>
    <row r="20" spans="1:4" x14ac:dyDescent="0.3">
      <c r="A20" s="32" t="s">
        <v>682</v>
      </c>
      <c r="B20" s="32">
        <v>38</v>
      </c>
      <c r="C20" s="32" t="s">
        <v>1616</v>
      </c>
      <c r="D20" s="32" t="s">
        <v>1631</v>
      </c>
    </row>
    <row r="21" spans="1:4" x14ac:dyDescent="0.3">
      <c r="A21" s="32" t="s">
        <v>578</v>
      </c>
      <c r="B21" s="32">
        <v>57</v>
      </c>
      <c r="C21" s="32" t="s">
        <v>1616</v>
      </c>
      <c r="D21" s="32" t="s">
        <v>3632</v>
      </c>
    </row>
    <row r="22" spans="1:4" x14ac:dyDescent="0.3">
      <c r="A22" s="32" t="s">
        <v>285</v>
      </c>
      <c r="B22" s="32">
        <v>40</v>
      </c>
      <c r="C22" s="32" t="s">
        <v>1616</v>
      </c>
      <c r="D22" s="32" t="s">
        <v>1625</v>
      </c>
    </row>
    <row r="23" spans="1:4" x14ac:dyDescent="0.3">
      <c r="A23" s="32" t="s">
        <v>270</v>
      </c>
      <c r="B23" s="32">
        <v>32</v>
      </c>
      <c r="C23" s="32" t="s">
        <v>1623</v>
      </c>
      <c r="D23" s="32" t="s">
        <v>1633</v>
      </c>
    </row>
    <row r="24" spans="1:4" x14ac:dyDescent="0.3">
      <c r="A24" s="32" t="s">
        <v>370</v>
      </c>
      <c r="B24" s="32">
        <v>39</v>
      </c>
      <c r="C24" s="32" t="s">
        <v>1616</v>
      </c>
      <c r="D24" s="32" t="s">
        <v>1626</v>
      </c>
    </row>
    <row r="25" spans="1:4" x14ac:dyDescent="0.3">
      <c r="A25" s="32" t="s">
        <v>369</v>
      </c>
      <c r="B25" s="32">
        <v>25</v>
      </c>
      <c r="C25" s="32" t="s">
        <v>1616</v>
      </c>
      <c r="D25" s="32" t="s">
        <v>1631</v>
      </c>
    </row>
    <row r="26" spans="1:4" x14ac:dyDescent="0.3">
      <c r="A26" s="32" t="s">
        <v>369</v>
      </c>
      <c r="B26" s="32">
        <v>41</v>
      </c>
      <c r="C26" s="32" t="s">
        <v>1616</v>
      </c>
      <c r="D26" s="32" t="s">
        <v>1631</v>
      </c>
    </row>
    <row r="27" spans="1:4" x14ac:dyDescent="0.3">
      <c r="A27" s="32" t="s">
        <v>263</v>
      </c>
      <c r="B27" s="32">
        <v>35</v>
      </c>
      <c r="C27" s="32" t="s">
        <v>1616</v>
      </c>
      <c r="D27" s="32" t="s">
        <v>1627</v>
      </c>
    </row>
    <row r="28" spans="1:4" x14ac:dyDescent="0.3">
      <c r="A28" s="32" t="s">
        <v>263</v>
      </c>
      <c r="B28" s="32">
        <v>31</v>
      </c>
      <c r="C28" s="32" t="s">
        <v>1616</v>
      </c>
      <c r="D28" s="32" t="s">
        <v>3631</v>
      </c>
    </row>
    <row r="29" spans="1:4" x14ac:dyDescent="0.3">
      <c r="A29" s="32" t="s">
        <v>59</v>
      </c>
      <c r="B29" s="32">
        <v>54</v>
      </c>
      <c r="C29" s="32" t="s">
        <v>1623</v>
      </c>
      <c r="D29" s="32" t="s">
        <v>1625</v>
      </c>
    </row>
    <row r="30" spans="1:4" x14ac:dyDescent="0.3">
      <c r="A30" s="32" t="s">
        <v>371</v>
      </c>
      <c r="B30" s="32">
        <v>52</v>
      </c>
      <c r="C30" s="32" t="s">
        <v>1616</v>
      </c>
      <c r="D30" s="32" t="s">
        <v>3626</v>
      </c>
    </row>
    <row r="31" spans="1:4" x14ac:dyDescent="0.3">
      <c r="A31" s="32" t="s">
        <v>527</v>
      </c>
      <c r="B31" s="32">
        <v>25</v>
      </c>
      <c r="C31" s="32" t="s">
        <v>1616</v>
      </c>
      <c r="D31" s="32" t="s">
        <v>1626</v>
      </c>
    </row>
    <row r="32" spans="1:4" x14ac:dyDescent="0.3">
      <c r="A32" s="32" t="s">
        <v>332</v>
      </c>
      <c r="B32" s="32">
        <v>45</v>
      </c>
      <c r="C32" s="32" t="s">
        <v>1616</v>
      </c>
      <c r="D32" s="32" t="s">
        <v>1631</v>
      </c>
    </row>
    <row r="33" spans="1:4" x14ac:dyDescent="0.3">
      <c r="A33" s="32" t="s">
        <v>293</v>
      </c>
      <c r="B33" s="32">
        <v>39</v>
      </c>
      <c r="C33" s="32" t="s">
        <v>1623</v>
      </c>
      <c r="D33" s="32" t="s">
        <v>1629</v>
      </c>
    </row>
    <row r="34" spans="1:4" x14ac:dyDescent="0.3">
      <c r="A34" s="32" t="s">
        <v>986</v>
      </c>
      <c r="B34" s="32">
        <v>46</v>
      </c>
      <c r="C34" s="32" t="s">
        <v>1623</v>
      </c>
      <c r="D34" s="32" t="s">
        <v>3629</v>
      </c>
    </row>
    <row r="35" spans="1:4" x14ac:dyDescent="0.3">
      <c r="A35" s="32" t="s">
        <v>525</v>
      </c>
      <c r="B35" s="32">
        <v>28</v>
      </c>
      <c r="C35" s="32" t="s">
        <v>1623</v>
      </c>
      <c r="D35" s="32" t="s">
        <v>1626</v>
      </c>
    </row>
    <row r="36" spans="1:4" x14ac:dyDescent="0.3">
      <c r="A36" s="32" t="s">
        <v>275</v>
      </c>
      <c r="B36" s="32">
        <v>27</v>
      </c>
      <c r="C36" s="32" t="s">
        <v>1623</v>
      </c>
      <c r="D36" s="32" t="s">
        <v>1625</v>
      </c>
    </row>
    <row r="37" spans="1:4" x14ac:dyDescent="0.3">
      <c r="A37" s="32" t="s">
        <v>561</v>
      </c>
      <c r="B37" s="32">
        <v>39</v>
      </c>
      <c r="C37" s="32" t="s">
        <v>1616</v>
      </c>
      <c r="D37" s="32" t="s">
        <v>1625</v>
      </c>
    </row>
    <row r="38" spans="1:4" x14ac:dyDescent="0.3">
      <c r="A38" s="32" t="s">
        <v>589</v>
      </c>
      <c r="B38" s="32">
        <v>45</v>
      </c>
      <c r="C38" s="32" t="s">
        <v>1623</v>
      </c>
      <c r="D38" s="32" t="s">
        <v>1627</v>
      </c>
    </row>
    <row r="39" spans="1:4" x14ac:dyDescent="0.3">
      <c r="A39" s="32" t="s">
        <v>1018</v>
      </c>
      <c r="B39" s="32">
        <v>26</v>
      </c>
      <c r="C39" s="32" t="s">
        <v>1616</v>
      </c>
      <c r="D39" s="32" t="s">
        <v>3625</v>
      </c>
    </row>
    <row r="40" spans="1:4" x14ac:dyDescent="0.3">
      <c r="A40" s="32" t="s">
        <v>1018</v>
      </c>
      <c r="B40" s="32">
        <v>38</v>
      </c>
      <c r="C40" s="32" t="s">
        <v>1616</v>
      </c>
      <c r="D40" s="32" t="s">
        <v>1625</v>
      </c>
    </row>
    <row r="41" spans="1:4" x14ac:dyDescent="0.3">
      <c r="A41" s="32" t="s">
        <v>598</v>
      </c>
      <c r="B41" s="32">
        <v>35</v>
      </c>
      <c r="C41" s="32" t="s">
        <v>1623</v>
      </c>
      <c r="D41" s="32" t="s">
        <v>1633</v>
      </c>
    </row>
    <row r="42" spans="1:4" x14ac:dyDescent="0.3">
      <c r="A42" s="32" t="s">
        <v>420</v>
      </c>
      <c r="B42" s="32">
        <v>32</v>
      </c>
      <c r="C42" s="32" t="s">
        <v>1623</v>
      </c>
      <c r="D42" s="32" t="s">
        <v>1630</v>
      </c>
    </row>
    <row r="43" spans="1:4" x14ac:dyDescent="0.3">
      <c r="A43" s="32" t="s">
        <v>1003</v>
      </c>
      <c r="B43" s="32">
        <v>39</v>
      </c>
      <c r="C43" s="32" t="s">
        <v>1623</v>
      </c>
      <c r="D43" s="32" t="s">
        <v>1627</v>
      </c>
    </row>
    <row r="44" spans="1:4" x14ac:dyDescent="0.3">
      <c r="A44" s="32" t="s">
        <v>1003</v>
      </c>
      <c r="B44" s="32">
        <v>25</v>
      </c>
      <c r="C44" s="32" t="s">
        <v>1623</v>
      </c>
      <c r="D44" s="32" t="s">
        <v>1625</v>
      </c>
    </row>
    <row r="45" spans="1:4" x14ac:dyDescent="0.3">
      <c r="A45" s="32" t="s">
        <v>260</v>
      </c>
      <c r="B45" s="32">
        <v>45</v>
      </c>
      <c r="C45" s="32" t="s">
        <v>1623</v>
      </c>
      <c r="D45" s="32" t="s">
        <v>1631</v>
      </c>
    </row>
    <row r="46" spans="1:4" x14ac:dyDescent="0.3">
      <c r="A46" s="32" t="s">
        <v>1636</v>
      </c>
      <c r="B46" s="32">
        <v>40</v>
      </c>
      <c r="C46" s="32" t="s">
        <v>1616</v>
      </c>
      <c r="D46" s="32" t="s">
        <v>1633</v>
      </c>
    </row>
    <row r="47" spans="1:4" x14ac:dyDescent="0.3">
      <c r="A47" s="32" t="s">
        <v>100</v>
      </c>
      <c r="B47" s="32">
        <v>25</v>
      </c>
      <c r="C47" s="32" t="s">
        <v>1623</v>
      </c>
      <c r="D47" s="32" t="s">
        <v>1631</v>
      </c>
    </row>
    <row r="48" spans="1:4" x14ac:dyDescent="0.3">
      <c r="A48" s="32" t="s">
        <v>429</v>
      </c>
      <c r="B48" s="32">
        <v>58</v>
      </c>
      <c r="C48" s="32" t="s">
        <v>1623</v>
      </c>
      <c r="D48" s="32" t="s">
        <v>3627</v>
      </c>
    </row>
    <row r="49" spans="1:4" x14ac:dyDescent="0.3">
      <c r="A49" s="32" t="s">
        <v>628</v>
      </c>
      <c r="B49" s="32">
        <v>28</v>
      </c>
      <c r="C49" s="32" t="s">
        <v>1623</v>
      </c>
      <c r="D49" s="32" t="s">
        <v>1629</v>
      </c>
    </row>
    <row r="50" spans="1:4" x14ac:dyDescent="0.3">
      <c r="A50" s="32" t="s">
        <v>376</v>
      </c>
      <c r="B50" s="32">
        <v>21</v>
      </c>
      <c r="C50" s="32" t="s">
        <v>1623</v>
      </c>
      <c r="D50" s="32" t="s">
        <v>1627</v>
      </c>
    </row>
    <row r="51" spans="1:4" x14ac:dyDescent="0.3">
      <c r="A51" s="32" t="s">
        <v>619</v>
      </c>
      <c r="B51" s="32">
        <v>28</v>
      </c>
      <c r="C51" s="32" t="s">
        <v>1616</v>
      </c>
      <c r="D51" s="32" t="s">
        <v>1625</v>
      </c>
    </row>
  </sheetData>
  <sortState xmlns:xlrd2="http://schemas.microsoft.com/office/spreadsheetml/2017/richdata2" ref="A2:D51">
    <sortCondition ref="A1:A51"/>
  </sortState>
  <mergeCells count="2">
    <mergeCell ref="G7:K8"/>
    <mergeCell ref="G2:K5"/>
  </mergeCell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eht31"/>
  <dimension ref="A1:J32"/>
  <sheetViews>
    <sheetView zoomScale="140" zoomScaleNormal="140" workbookViewId="0"/>
  </sheetViews>
  <sheetFormatPr defaultColWidth="9.21875" defaultRowHeight="15.6" x14ac:dyDescent="0.3"/>
  <cols>
    <col min="1" max="1" width="8.77734375" style="9" bestFit="1" customWidth="1"/>
    <col min="2" max="2" width="12" style="9" bestFit="1" customWidth="1"/>
    <col min="3" max="3" width="13.21875" style="9" bestFit="1" customWidth="1"/>
    <col min="4" max="4" width="10.77734375" style="9" bestFit="1" customWidth="1"/>
    <col min="5" max="5" width="17.77734375" style="9" bestFit="1" customWidth="1"/>
    <col min="6" max="11" width="8.77734375" style="9" customWidth="1"/>
    <col min="12" max="12" width="8.77734375" style="9" bestFit="1" customWidth="1"/>
    <col min="13" max="13" width="12" style="9" bestFit="1" customWidth="1"/>
    <col min="14" max="14" width="13.21875" style="9" bestFit="1" customWidth="1"/>
    <col min="15" max="15" width="10.77734375" style="9" bestFit="1" customWidth="1"/>
    <col min="16" max="16" width="17.77734375" style="9" bestFit="1" customWidth="1"/>
    <col min="17" max="1024" width="8.77734375" style="9" customWidth="1"/>
    <col min="1025" max="16384" width="9.21875" style="9"/>
  </cols>
  <sheetData>
    <row r="1" spans="1:10" s="16" customFormat="1" x14ac:dyDescent="0.3">
      <c r="A1" s="5" t="s">
        <v>50</v>
      </c>
      <c r="B1" s="5" t="s">
        <v>1431</v>
      </c>
      <c r="C1" s="5" t="s">
        <v>1432</v>
      </c>
      <c r="D1" s="5" t="s">
        <v>1433</v>
      </c>
      <c r="E1" s="5" t="s">
        <v>1434</v>
      </c>
      <c r="G1" s="362" t="s">
        <v>1560</v>
      </c>
      <c r="H1" s="362"/>
      <c r="I1" s="362"/>
      <c r="J1" s="362"/>
    </row>
    <row r="2" spans="1:10" x14ac:dyDescent="0.3">
      <c r="A2" s="10" t="s">
        <v>1236</v>
      </c>
      <c r="B2" s="17">
        <v>28072</v>
      </c>
      <c r="C2" s="10">
        <v>201</v>
      </c>
      <c r="D2" s="10">
        <v>95</v>
      </c>
      <c r="E2" s="14"/>
      <c r="G2" s="362"/>
      <c r="H2" s="362"/>
      <c r="I2" s="362"/>
      <c r="J2" s="362"/>
    </row>
    <row r="3" spans="1:10" x14ac:dyDescent="0.3">
      <c r="A3" s="10" t="s">
        <v>1435</v>
      </c>
      <c r="B3" s="17">
        <v>27737</v>
      </c>
      <c r="C3" s="10">
        <v>199</v>
      </c>
      <c r="D3" s="10">
        <v>92</v>
      </c>
      <c r="E3" s="14"/>
      <c r="G3" s="362"/>
      <c r="H3" s="362"/>
      <c r="I3" s="362"/>
      <c r="J3" s="362"/>
    </row>
    <row r="4" spans="1:10" x14ac:dyDescent="0.3">
      <c r="A4" s="10" t="s">
        <v>100</v>
      </c>
      <c r="B4" s="17">
        <v>27875</v>
      </c>
      <c r="C4" s="10">
        <v>189</v>
      </c>
      <c r="D4" s="10">
        <v>88</v>
      </c>
      <c r="E4" s="14"/>
      <c r="G4" s="362"/>
      <c r="H4" s="362"/>
      <c r="I4" s="362"/>
      <c r="J4" s="362"/>
    </row>
    <row r="5" spans="1:10" x14ac:dyDescent="0.3">
      <c r="A5" s="10" t="s">
        <v>1436</v>
      </c>
      <c r="B5" s="17">
        <v>27497</v>
      </c>
      <c r="C5" s="10">
        <v>203</v>
      </c>
      <c r="D5" s="10">
        <v>100</v>
      </c>
      <c r="E5" s="14"/>
      <c r="G5" s="362"/>
      <c r="H5" s="362"/>
      <c r="I5" s="362"/>
      <c r="J5" s="362"/>
    </row>
    <row r="6" spans="1:10" x14ac:dyDescent="0.3">
      <c r="A6" s="10" t="s">
        <v>7</v>
      </c>
      <c r="B6" s="17">
        <v>27279</v>
      </c>
      <c r="C6" s="10">
        <v>210</v>
      </c>
      <c r="D6" s="10">
        <v>101</v>
      </c>
      <c r="E6" s="14"/>
    </row>
    <row r="7" spans="1:10" x14ac:dyDescent="0.3">
      <c r="A7" s="10" t="s">
        <v>335</v>
      </c>
      <c r="B7" s="17">
        <v>26926</v>
      </c>
      <c r="C7" s="10">
        <v>166</v>
      </c>
      <c r="D7" s="10">
        <v>70</v>
      </c>
      <c r="E7" s="14"/>
    </row>
    <row r="8" spans="1:10" x14ac:dyDescent="0.3">
      <c r="A8" s="10" t="s">
        <v>1437</v>
      </c>
      <c r="B8" s="17">
        <v>27396</v>
      </c>
      <c r="C8" s="10">
        <v>197</v>
      </c>
      <c r="D8" s="10">
        <v>97</v>
      </c>
      <c r="E8" s="14"/>
    </row>
    <row r="9" spans="1:10" x14ac:dyDescent="0.3">
      <c r="A9" s="10" t="s">
        <v>1438</v>
      </c>
      <c r="B9" s="17">
        <v>27804</v>
      </c>
      <c r="C9" s="10">
        <v>195</v>
      </c>
      <c r="D9" s="10">
        <v>89</v>
      </c>
      <c r="E9" s="14"/>
    </row>
    <row r="10" spans="1:10" x14ac:dyDescent="0.3">
      <c r="A10" s="10" t="s">
        <v>589</v>
      </c>
      <c r="B10" s="17">
        <v>27730</v>
      </c>
      <c r="C10" s="10">
        <v>205</v>
      </c>
      <c r="D10" s="10">
        <v>94</v>
      </c>
      <c r="E10" s="14"/>
    </row>
    <row r="11" spans="1:10" x14ac:dyDescent="0.3">
      <c r="A11" s="10" t="s">
        <v>376</v>
      </c>
      <c r="B11" s="17">
        <v>27275</v>
      </c>
      <c r="C11" s="10">
        <v>234</v>
      </c>
      <c r="D11" s="10">
        <v>115</v>
      </c>
      <c r="E11" s="14"/>
    </row>
    <row r="12" spans="1:10" x14ac:dyDescent="0.3">
      <c r="A12" s="10" t="s">
        <v>1439</v>
      </c>
      <c r="B12" s="17">
        <v>28076</v>
      </c>
      <c r="C12" s="10">
        <v>211</v>
      </c>
      <c r="D12" s="10">
        <v>105</v>
      </c>
      <c r="E12" s="14"/>
    </row>
    <row r="13" spans="1:10" x14ac:dyDescent="0.3">
      <c r="A13" s="10" t="s">
        <v>1094</v>
      </c>
      <c r="B13" s="17">
        <v>27696</v>
      </c>
      <c r="C13" s="10">
        <v>198</v>
      </c>
      <c r="D13" s="10">
        <v>97</v>
      </c>
      <c r="E13" s="14"/>
    </row>
    <row r="15" spans="1:10" x14ac:dyDescent="0.3">
      <c r="B15" s="10" t="s">
        <v>1440</v>
      </c>
      <c r="C15" s="14"/>
      <c r="D15" s="14"/>
      <c r="E15" s="14"/>
    </row>
    <row r="18" spans="1:5" x14ac:dyDescent="0.3">
      <c r="A18" s="5" t="s">
        <v>50</v>
      </c>
      <c r="B18" s="5" t="s">
        <v>1431</v>
      </c>
      <c r="C18" s="5" t="s">
        <v>1432</v>
      </c>
      <c r="D18" s="5" t="s">
        <v>1433</v>
      </c>
      <c r="E18" s="5" t="s">
        <v>1434</v>
      </c>
    </row>
    <row r="19" spans="1:5" x14ac:dyDescent="0.3">
      <c r="A19" s="10" t="s">
        <v>1236</v>
      </c>
      <c r="B19" s="17">
        <f>B2</f>
        <v>28072</v>
      </c>
      <c r="C19" s="10">
        <f>C2</f>
        <v>201</v>
      </c>
      <c r="D19" s="10">
        <f>D2</f>
        <v>95</v>
      </c>
      <c r="E19" s="6">
        <f ca="1">YEAR(TODAY())-YEAR(B19)</f>
        <v>46</v>
      </c>
    </row>
    <row r="20" spans="1:5" x14ac:dyDescent="0.3">
      <c r="A20" s="10" t="s">
        <v>1435</v>
      </c>
      <c r="B20" s="17">
        <f t="shared" ref="B20:C30" si="0">B3</f>
        <v>27737</v>
      </c>
      <c r="C20" s="10">
        <f t="shared" si="0"/>
        <v>199</v>
      </c>
      <c r="D20" s="10">
        <f t="shared" ref="D20" si="1">D3</f>
        <v>92</v>
      </c>
      <c r="E20" s="6">
        <f ca="1">YEAR(TODAY())-YEAR(B20)</f>
        <v>47</v>
      </c>
    </row>
    <row r="21" spans="1:5" x14ac:dyDescent="0.3">
      <c r="A21" s="10" t="s">
        <v>100</v>
      </c>
      <c r="B21" s="17">
        <f t="shared" si="0"/>
        <v>27875</v>
      </c>
      <c r="C21" s="10">
        <f t="shared" si="0"/>
        <v>189</v>
      </c>
      <c r="D21" s="10">
        <f t="shared" ref="D21" si="2">D4</f>
        <v>88</v>
      </c>
      <c r="E21" s="6">
        <f t="shared" ref="E21:E30" ca="1" si="3">YEAR(TODAY())-YEAR(B21)</f>
        <v>46</v>
      </c>
    </row>
    <row r="22" spans="1:5" x14ac:dyDescent="0.3">
      <c r="A22" s="10" t="s">
        <v>1436</v>
      </c>
      <c r="B22" s="17">
        <f t="shared" si="0"/>
        <v>27497</v>
      </c>
      <c r="C22" s="10">
        <f t="shared" si="0"/>
        <v>203</v>
      </c>
      <c r="D22" s="10">
        <f t="shared" ref="D22" si="4">D5</f>
        <v>100</v>
      </c>
      <c r="E22" s="6">
        <f t="shared" ca="1" si="3"/>
        <v>47</v>
      </c>
    </row>
    <row r="23" spans="1:5" x14ac:dyDescent="0.3">
      <c r="A23" s="10" t="s">
        <v>7</v>
      </c>
      <c r="B23" s="17">
        <f t="shared" si="0"/>
        <v>27279</v>
      </c>
      <c r="C23" s="10">
        <f t="shared" si="0"/>
        <v>210</v>
      </c>
      <c r="D23" s="10">
        <f t="shared" ref="D23" si="5">D6</f>
        <v>101</v>
      </c>
      <c r="E23" s="6">
        <f t="shared" ca="1" si="3"/>
        <v>48</v>
      </c>
    </row>
    <row r="24" spans="1:5" x14ac:dyDescent="0.3">
      <c r="A24" s="10" t="s">
        <v>335</v>
      </c>
      <c r="B24" s="17">
        <f t="shared" si="0"/>
        <v>26926</v>
      </c>
      <c r="C24" s="10">
        <f t="shared" si="0"/>
        <v>166</v>
      </c>
      <c r="D24" s="10">
        <f t="shared" ref="D24" si="6">D7</f>
        <v>70</v>
      </c>
      <c r="E24" s="6">
        <f t="shared" ca="1" si="3"/>
        <v>49</v>
      </c>
    </row>
    <row r="25" spans="1:5" x14ac:dyDescent="0.3">
      <c r="A25" s="10" t="s">
        <v>1437</v>
      </c>
      <c r="B25" s="17">
        <f t="shared" si="0"/>
        <v>27396</v>
      </c>
      <c r="C25" s="10">
        <f t="shared" si="0"/>
        <v>197</v>
      </c>
      <c r="D25" s="10">
        <f t="shared" ref="D25" si="7">D8</f>
        <v>97</v>
      </c>
      <c r="E25" s="6">
        <f t="shared" ca="1" si="3"/>
        <v>47</v>
      </c>
    </row>
    <row r="26" spans="1:5" x14ac:dyDescent="0.3">
      <c r="A26" s="10" t="s">
        <v>1438</v>
      </c>
      <c r="B26" s="17">
        <f t="shared" si="0"/>
        <v>27804</v>
      </c>
      <c r="C26" s="10">
        <f t="shared" si="0"/>
        <v>195</v>
      </c>
      <c r="D26" s="10">
        <f t="shared" ref="D26" si="8">D9</f>
        <v>89</v>
      </c>
      <c r="E26" s="6">
        <f t="shared" ca="1" si="3"/>
        <v>46</v>
      </c>
    </row>
    <row r="27" spans="1:5" x14ac:dyDescent="0.3">
      <c r="A27" s="10" t="s">
        <v>589</v>
      </c>
      <c r="B27" s="17">
        <f t="shared" si="0"/>
        <v>27730</v>
      </c>
      <c r="C27" s="10">
        <f t="shared" si="0"/>
        <v>205</v>
      </c>
      <c r="D27" s="10">
        <f t="shared" ref="D27" si="9">D10</f>
        <v>94</v>
      </c>
      <c r="E27" s="6">
        <f t="shared" ca="1" si="3"/>
        <v>47</v>
      </c>
    </row>
    <row r="28" spans="1:5" x14ac:dyDescent="0.3">
      <c r="A28" s="10" t="s">
        <v>376</v>
      </c>
      <c r="B28" s="17">
        <f t="shared" si="0"/>
        <v>27275</v>
      </c>
      <c r="C28" s="10">
        <f t="shared" si="0"/>
        <v>234</v>
      </c>
      <c r="D28" s="10">
        <f t="shared" ref="D28" si="10">D11</f>
        <v>115</v>
      </c>
      <c r="E28" s="6">
        <f t="shared" ca="1" si="3"/>
        <v>48</v>
      </c>
    </row>
    <row r="29" spans="1:5" x14ac:dyDescent="0.3">
      <c r="A29" s="10" t="s">
        <v>1439</v>
      </c>
      <c r="B29" s="17">
        <f t="shared" si="0"/>
        <v>28076</v>
      </c>
      <c r="C29" s="10">
        <f t="shared" si="0"/>
        <v>211</v>
      </c>
      <c r="D29" s="10">
        <f t="shared" ref="D29" si="11">D12</f>
        <v>105</v>
      </c>
      <c r="E29" s="6">
        <f t="shared" ca="1" si="3"/>
        <v>46</v>
      </c>
    </row>
    <row r="30" spans="1:5" x14ac:dyDescent="0.3">
      <c r="A30" s="10" t="s">
        <v>1094</v>
      </c>
      <c r="B30" s="17">
        <f t="shared" si="0"/>
        <v>27696</v>
      </c>
      <c r="C30" s="10">
        <f t="shared" si="0"/>
        <v>198</v>
      </c>
      <c r="D30" s="10">
        <f t="shared" ref="D30" si="12">D13</f>
        <v>97</v>
      </c>
      <c r="E30" s="6">
        <f t="shared" ca="1" si="3"/>
        <v>47</v>
      </c>
    </row>
    <row r="32" spans="1:5" x14ac:dyDescent="0.3">
      <c r="B32" s="10" t="s">
        <v>1440</v>
      </c>
      <c r="C32" s="28">
        <f>AVERAGE(C19:C30)</f>
        <v>200.66666666666666</v>
      </c>
      <c r="D32" s="28">
        <f>AVERAGE(D19:D30)</f>
        <v>95.25</v>
      </c>
      <c r="E32" s="28">
        <f ca="1">AVERAGE(E19:E30)</f>
        <v>47</v>
      </c>
    </row>
  </sheetData>
  <mergeCells count="1">
    <mergeCell ref="G1:J5"/>
  </mergeCells>
  <pageMargins left="0.7" right="0.7" top="0.75" bottom="0.75" header="0.51180555555555496" footer="0.51180555555555496"/>
  <pageSetup paperSize="9" firstPageNumber="0" orientation="portrait" horizontalDpi="300" verticalDpi="30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eht32"/>
  <dimension ref="A1:AMA22"/>
  <sheetViews>
    <sheetView zoomScale="140" zoomScaleNormal="140" workbookViewId="0"/>
  </sheetViews>
  <sheetFormatPr defaultRowHeight="15.6" x14ac:dyDescent="0.3"/>
  <cols>
    <col min="1" max="1" width="10.77734375" style="63" bestFit="1" customWidth="1"/>
    <col min="2" max="2" width="10.21875" style="1" bestFit="1" customWidth="1"/>
    <col min="3" max="3" width="8.5546875" style="1" bestFit="1" customWidth="1"/>
    <col min="4" max="6" width="8.77734375" style="1" customWidth="1"/>
    <col min="7" max="7" width="13.33203125" style="1" customWidth="1"/>
    <col min="8" max="8" width="9.88671875" style="1" customWidth="1"/>
    <col min="9" max="1015" width="8.77734375" style="1" customWidth="1"/>
  </cols>
  <sheetData>
    <row r="1" spans="1:9" ht="15.6" customHeight="1" x14ac:dyDescent="0.3">
      <c r="B1" s="62" t="s">
        <v>1441</v>
      </c>
      <c r="C1" s="62" t="s">
        <v>1442</v>
      </c>
      <c r="E1" s="379" t="s">
        <v>1443</v>
      </c>
      <c r="F1" s="379"/>
      <c r="G1" s="379"/>
      <c r="H1" s="379"/>
    </row>
    <row r="2" spans="1:9" x14ac:dyDescent="0.3">
      <c r="A2" s="62" t="s">
        <v>1444</v>
      </c>
      <c r="B2" s="2">
        <v>0.4</v>
      </c>
      <c r="C2" s="2">
        <v>0.7</v>
      </c>
      <c r="E2" s="379"/>
      <c r="F2" s="379"/>
      <c r="G2" s="379"/>
      <c r="H2" s="379"/>
    </row>
    <row r="3" spans="1:9" x14ac:dyDescent="0.3">
      <c r="A3" s="62" t="s">
        <v>1445</v>
      </c>
      <c r="B3" s="2">
        <v>1.8</v>
      </c>
      <c r="C3" s="2">
        <v>1.9</v>
      </c>
      <c r="E3"/>
      <c r="F3"/>
      <c r="G3"/>
      <c r="H3"/>
    </row>
    <row r="4" spans="1:9" x14ac:dyDescent="0.3">
      <c r="A4" s="62" t="s">
        <v>1446</v>
      </c>
      <c r="B4" s="2">
        <v>0.6</v>
      </c>
      <c r="C4" s="2">
        <v>0.9</v>
      </c>
    </row>
    <row r="5" spans="1:9" x14ac:dyDescent="0.3">
      <c r="A5" s="62" t="s">
        <v>1447</v>
      </c>
      <c r="B5" s="2">
        <v>0.6</v>
      </c>
      <c r="C5" s="2">
        <v>1.1000000000000001</v>
      </c>
    </row>
    <row r="6" spans="1:9" x14ac:dyDescent="0.3">
      <c r="A6" s="62" t="s">
        <v>1448</v>
      </c>
      <c r="B6" s="2">
        <v>0.4</v>
      </c>
      <c r="C6" s="2">
        <v>1</v>
      </c>
    </row>
    <row r="7" spans="1:9" x14ac:dyDescent="0.3">
      <c r="A7" s="62" t="s">
        <v>1449</v>
      </c>
      <c r="B7" s="2">
        <v>0</v>
      </c>
      <c r="C7" s="2">
        <v>0.5</v>
      </c>
    </row>
    <row r="8" spans="1:9" x14ac:dyDescent="0.3">
      <c r="A8" s="62" t="s">
        <v>1450</v>
      </c>
      <c r="B8" s="2">
        <v>0</v>
      </c>
      <c r="C8" s="2">
        <v>0.7</v>
      </c>
    </row>
    <row r="9" spans="1:9" x14ac:dyDescent="0.3">
      <c r="A9" s="62" t="s">
        <v>1451</v>
      </c>
      <c r="B9" s="2">
        <v>1</v>
      </c>
      <c r="C9" s="2">
        <v>0.2</v>
      </c>
    </row>
    <row r="10" spans="1:9" x14ac:dyDescent="0.3">
      <c r="A10" s="62" t="s">
        <v>1452</v>
      </c>
      <c r="B10" s="2">
        <v>0.8</v>
      </c>
      <c r="C10" s="2">
        <v>1.8</v>
      </c>
    </row>
    <row r="11" spans="1:9" x14ac:dyDescent="0.3">
      <c r="A11" s="62" t="s">
        <v>1453</v>
      </c>
      <c r="B11" s="2">
        <v>0.6</v>
      </c>
      <c r="C11" s="2">
        <v>1.1000000000000001</v>
      </c>
    </row>
    <row r="12" spans="1:9" x14ac:dyDescent="0.3">
      <c r="A12" s="62" t="s">
        <v>1454</v>
      </c>
      <c r="B12" s="2">
        <v>0.4</v>
      </c>
      <c r="C12" s="2">
        <v>0.7</v>
      </c>
    </row>
    <row r="13" spans="1:9" x14ac:dyDescent="0.3">
      <c r="A13" s="62" t="s">
        <v>1455</v>
      </c>
      <c r="B13" s="2">
        <v>0.5</v>
      </c>
      <c r="C13" s="2">
        <v>0.7</v>
      </c>
    </row>
    <row r="16" spans="1:9" x14ac:dyDescent="0.3">
      <c r="E16" s="378" t="s">
        <v>2900</v>
      </c>
      <c r="F16" s="378"/>
      <c r="G16" s="378"/>
      <c r="H16" s="378"/>
      <c r="I16" s="378"/>
    </row>
    <row r="17" spans="5:9" x14ac:dyDescent="0.3">
      <c r="E17" s="378"/>
      <c r="F17" s="378"/>
      <c r="G17" s="378"/>
      <c r="H17" s="378"/>
      <c r="I17" s="378"/>
    </row>
    <row r="18" spans="5:9" x14ac:dyDescent="0.3">
      <c r="E18" s="378"/>
      <c r="F18" s="378"/>
      <c r="G18" s="378"/>
      <c r="H18" s="378"/>
      <c r="I18" s="378"/>
    </row>
    <row r="19" spans="5:9" x14ac:dyDescent="0.3">
      <c r="E19" s="378"/>
      <c r="F19" s="378"/>
      <c r="G19" s="378"/>
      <c r="H19" s="378"/>
      <c r="I19" s="378"/>
    </row>
    <row r="20" spans="5:9" x14ac:dyDescent="0.3">
      <c r="E20" s="378"/>
      <c r="F20" s="378"/>
      <c r="G20" s="378"/>
      <c r="H20" s="378"/>
      <c r="I20" s="378"/>
    </row>
    <row r="21" spans="5:9" x14ac:dyDescent="0.3">
      <c r="E21" s="378"/>
      <c r="F21" s="378"/>
      <c r="G21" s="378"/>
      <c r="H21" s="378"/>
      <c r="I21" s="378"/>
    </row>
    <row r="22" spans="5:9" x14ac:dyDescent="0.3">
      <c r="E22" s="378"/>
      <c r="F22" s="378"/>
      <c r="G22" s="378"/>
      <c r="H22" s="378"/>
      <c r="I22" s="378"/>
    </row>
  </sheetData>
  <mergeCells count="2">
    <mergeCell ref="E16:I22"/>
    <mergeCell ref="E1:H2"/>
  </mergeCells>
  <pageMargins left="0.7" right="0.7" top="0.75" bottom="0.75" header="0.51180555555555496" footer="0.51180555555555496"/>
  <pageSetup paperSize="9" firstPageNumber="0" orientation="portrait" horizontalDpi="300" verticalDpi="300"/>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eht33"/>
  <dimension ref="A1:M47"/>
  <sheetViews>
    <sheetView zoomScale="140" zoomScaleNormal="140" workbookViewId="0"/>
  </sheetViews>
  <sheetFormatPr defaultColWidth="8.88671875" defaultRowHeight="15.6" x14ac:dyDescent="0.3"/>
  <cols>
    <col min="1" max="1" width="17.77734375" style="32" bestFit="1" customWidth="1"/>
    <col min="2" max="2" width="10" style="32" bestFit="1" customWidth="1"/>
    <col min="3" max="3" width="10.77734375" style="32" bestFit="1" customWidth="1"/>
    <col min="4" max="1011" width="8.77734375" style="32" customWidth="1"/>
    <col min="1012" max="16384" width="8.88671875" style="32"/>
  </cols>
  <sheetData>
    <row r="1" spans="1:8" s="63" customFormat="1" ht="15.75" customHeight="1" x14ac:dyDescent="0.3">
      <c r="A1" s="62" t="s">
        <v>1456</v>
      </c>
      <c r="B1" s="62" t="s">
        <v>1457</v>
      </c>
      <c r="C1" s="62" t="s">
        <v>1458</v>
      </c>
      <c r="E1" s="339" t="s">
        <v>1459</v>
      </c>
      <c r="F1" s="339"/>
      <c r="G1" s="339"/>
      <c r="H1" s="339"/>
    </row>
    <row r="2" spans="1:8" x14ac:dyDescent="0.3">
      <c r="A2" s="31" t="s">
        <v>1460</v>
      </c>
      <c r="B2" s="31">
        <v>5</v>
      </c>
      <c r="C2" s="31">
        <v>4</v>
      </c>
      <c r="E2" s="339"/>
      <c r="F2" s="339"/>
      <c r="G2" s="339"/>
      <c r="H2" s="339"/>
    </row>
    <row r="3" spans="1:8" x14ac:dyDescent="0.3">
      <c r="A3" s="31" t="s">
        <v>1461</v>
      </c>
      <c r="B3" s="31">
        <v>4</v>
      </c>
      <c r="C3" s="31">
        <v>4</v>
      </c>
      <c r="E3"/>
      <c r="F3"/>
      <c r="G3"/>
      <c r="H3"/>
    </row>
    <row r="4" spans="1:8" x14ac:dyDescent="0.3">
      <c r="A4" s="31" t="s">
        <v>1462</v>
      </c>
      <c r="B4" s="31">
        <v>4</v>
      </c>
      <c r="C4" s="31">
        <v>3</v>
      </c>
    </row>
    <row r="5" spans="1:8" x14ac:dyDescent="0.3">
      <c r="A5" s="31" t="s">
        <v>1463</v>
      </c>
      <c r="B5" s="31">
        <v>5</v>
      </c>
      <c r="C5" s="31">
        <v>4</v>
      </c>
    </row>
    <row r="6" spans="1:8" hidden="1" x14ac:dyDescent="0.3">
      <c r="A6" s="31" t="s">
        <v>1464</v>
      </c>
      <c r="B6" s="31">
        <v>4</v>
      </c>
      <c r="C6" s="31">
        <v>4</v>
      </c>
    </row>
    <row r="7" spans="1:8" hidden="1" x14ac:dyDescent="0.3">
      <c r="A7" s="31" t="s">
        <v>1465</v>
      </c>
      <c r="B7" s="31">
        <v>3</v>
      </c>
      <c r="C7" s="31">
        <v>4</v>
      </c>
    </row>
    <row r="8" spans="1:8" hidden="1" x14ac:dyDescent="0.3">
      <c r="A8" s="31" t="s">
        <v>1466</v>
      </c>
      <c r="B8" s="31">
        <v>4</v>
      </c>
      <c r="C8" s="31">
        <v>4</v>
      </c>
    </row>
    <row r="9" spans="1:8" hidden="1" x14ac:dyDescent="0.3">
      <c r="A9" s="31" t="s">
        <v>1467</v>
      </c>
      <c r="B9" s="31">
        <v>4</v>
      </c>
      <c r="C9" s="31">
        <v>5</v>
      </c>
    </row>
    <row r="10" spans="1:8" hidden="1" x14ac:dyDescent="0.3">
      <c r="A10" s="31" t="s">
        <v>1468</v>
      </c>
      <c r="B10" s="31">
        <v>4</v>
      </c>
      <c r="C10" s="31">
        <v>5</v>
      </c>
    </row>
    <row r="11" spans="1:8" hidden="1" x14ac:dyDescent="0.3">
      <c r="A11" s="31" t="s">
        <v>1469</v>
      </c>
      <c r="B11" s="31">
        <v>4</v>
      </c>
      <c r="C11" s="31">
        <v>4</v>
      </c>
    </row>
    <row r="12" spans="1:8" hidden="1" x14ac:dyDescent="0.3">
      <c r="A12" s="31" t="s">
        <v>1470</v>
      </c>
      <c r="B12" s="31">
        <v>4</v>
      </c>
      <c r="C12" s="31">
        <v>4</v>
      </c>
    </row>
    <row r="13" spans="1:8" hidden="1" x14ac:dyDescent="0.3">
      <c r="A13" s="31" t="s">
        <v>1471</v>
      </c>
      <c r="B13" s="31">
        <v>5</v>
      </c>
      <c r="C13" s="31">
        <v>4</v>
      </c>
    </row>
    <row r="14" spans="1:8" x14ac:dyDescent="0.3">
      <c r="A14" s="31" t="s">
        <v>1472</v>
      </c>
      <c r="B14" s="31">
        <v>5</v>
      </c>
      <c r="C14" s="31">
        <v>4</v>
      </c>
    </row>
    <row r="15" spans="1:8" x14ac:dyDescent="0.3">
      <c r="A15" s="31" t="s">
        <v>1473</v>
      </c>
      <c r="B15" s="31">
        <v>5</v>
      </c>
      <c r="C15" s="31">
        <v>5</v>
      </c>
    </row>
    <row r="16" spans="1:8" x14ac:dyDescent="0.3">
      <c r="A16" s="31" t="s">
        <v>1474</v>
      </c>
      <c r="B16" s="31">
        <v>5</v>
      </c>
      <c r="C16" s="31">
        <v>5</v>
      </c>
    </row>
    <row r="17" spans="1:13" x14ac:dyDescent="0.3">
      <c r="A17" s="31" t="s">
        <v>1475</v>
      </c>
      <c r="B17" s="31">
        <v>5</v>
      </c>
      <c r="C17" s="31">
        <v>5</v>
      </c>
    </row>
    <row r="18" spans="1:13" x14ac:dyDescent="0.3">
      <c r="A18" s="31" t="s">
        <v>1476</v>
      </c>
      <c r="B18" s="31">
        <v>5</v>
      </c>
      <c r="C18" s="31">
        <v>5</v>
      </c>
    </row>
    <row r="19" spans="1:13" x14ac:dyDescent="0.3">
      <c r="A19" s="31" t="s">
        <v>1477</v>
      </c>
      <c r="B19" s="31">
        <v>5</v>
      </c>
      <c r="C19" s="31">
        <v>5</v>
      </c>
    </row>
    <row r="25" spans="1:13" x14ac:dyDescent="0.3">
      <c r="I25" s="328" t="s">
        <v>2899</v>
      </c>
      <c r="J25" s="328"/>
      <c r="K25" s="328"/>
      <c r="L25" s="328"/>
      <c r="M25" s="328"/>
    </row>
    <row r="26" spans="1:13" x14ac:dyDescent="0.3">
      <c r="I26" s="328"/>
      <c r="J26" s="328"/>
      <c r="K26" s="328"/>
      <c r="L26" s="328"/>
      <c r="M26" s="328"/>
    </row>
    <row r="27" spans="1:13" x14ac:dyDescent="0.3">
      <c r="I27" s="328"/>
      <c r="J27" s="328"/>
      <c r="K27" s="328"/>
      <c r="L27" s="328"/>
      <c r="M27" s="328"/>
    </row>
    <row r="28" spans="1:13" x14ac:dyDescent="0.3">
      <c r="I28" s="328"/>
      <c r="J28" s="328"/>
      <c r="K28" s="328"/>
      <c r="L28" s="328"/>
      <c r="M28" s="328"/>
    </row>
    <row r="29" spans="1:13" x14ac:dyDescent="0.3">
      <c r="I29" s="328"/>
      <c r="J29" s="328"/>
      <c r="K29" s="328"/>
      <c r="L29" s="328"/>
      <c r="M29" s="328"/>
    </row>
    <row r="30" spans="1:13" x14ac:dyDescent="0.3">
      <c r="I30" s="328"/>
      <c r="J30" s="328"/>
      <c r="K30" s="328"/>
      <c r="L30" s="328"/>
      <c r="M30" s="328"/>
    </row>
    <row r="35" spans="5:8" x14ac:dyDescent="0.3">
      <c r="E35" s="328" t="s">
        <v>2901</v>
      </c>
      <c r="F35" s="328"/>
      <c r="G35" s="328"/>
      <c r="H35" s="328"/>
    </row>
    <row r="36" spans="5:8" x14ac:dyDescent="0.3">
      <c r="E36" s="328"/>
      <c r="F36" s="328"/>
      <c r="G36" s="328"/>
      <c r="H36" s="328"/>
    </row>
    <row r="37" spans="5:8" x14ac:dyDescent="0.3">
      <c r="E37" s="328"/>
      <c r="F37" s="328"/>
      <c r="G37" s="328"/>
      <c r="H37" s="328"/>
    </row>
    <row r="38" spans="5:8" x14ac:dyDescent="0.3">
      <c r="E38" s="328"/>
      <c r="F38" s="328"/>
      <c r="G38" s="328"/>
      <c r="H38" s="328"/>
    </row>
    <row r="39" spans="5:8" x14ac:dyDescent="0.3">
      <c r="E39" s="328"/>
      <c r="F39" s="328"/>
      <c r="G39" s="328"/>
      <c r="H39" s="328"/>
    </row>
    <row r="40" spans="5:8" x14ac:dyDescent="0.3">
      <c r="E40" s="328"/>
      <c r="F40" s="328"/>
      <c r="G40" s="328"/>
      <c r="H40" s="328"/>
    </row>
    <row r="42" spans="5:8" x14ac:dyDescent="0.3">
      <c r="E42" s="328" t="s">
        <v>2902</v>
      </c>
      <c r="F42" s="328"/>
      <c r="G42" s="328"/>
      <c r="H42" s="328"/>
    </row>
    <row r="43" spans="5:8" x14ac:dyDescent="0.3">
      <c r="E43" s="328"/>
      <c r="F43" s="328"/>
      <c r="G43" s="328"/>
      <c r="H43" s="328"/>
    </row>
    <row r="44" spans="5:8" x14ac:dyDescent="0.3">
      <c r="E44" s="328"/>
      <c r="F44" s="328"/>
      <c r="G44" s="328"/>
      <c r="H44" s="328"/>
    </row>
    <row r="45" spans="5:8" x14ac:dyDescent="0.3">
      <c r="E45" s="328"/>
      <c r="F45" s="328"/>
      <c r="G45" s="328"/>
      <c r="H45" s="328"/>
    </row>
    <row r="46" spans="5:8" x14ac:dyDescent="0.3">
      <c r="E46" s="328"/>
      <c r="F46" s="328"/>
      <c r="G46" s="328"/>
      <c r="H46" s="328"/>
    </row>
    <row r="47" spans="5:8" x14ac:dyDescent="0.3">
      <c r="E47" s="328"/>
      <c r="F47" s="328"/>
      <c r="G47" s="328"/>
      <c r="H47" s="328"/>
    </row>
  </sheetData>
  <mergeCells count="4">
    <mergeCell ref="I25:M30"/>
    <mergeCell ref="E35:H40"/>
    <mergeCell ref="E42:H47"/>
    <mergeCell ref="E1:H2"/>
  </mergeCells>
  <pageMargins left="0.7" right="0.7" top="0.75" bottom="0.75" header="0.51180555555555496" footer="0.51180555555555496"/>
  <pageSetup paperSize="9" firstPageNumber="0" orientation="portrait" horizontalDpi="300" verticalDpi="300"/>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8ED14-AB61-4D5C-A5B8-166F29C38FF0}">
  <sheetPr codeName="Leht34"/>
  <dimension ref="A1:P22"/>
  <sheetViews>
    <sheetView zoomScale="140" zoomScaleNormal="140" workbookViewId="0"/>
  </sheetViews>
  <sheetFormatPr defaultColWidth="8.88671875" defaultRowHeight="15.6" x14ac:dyDescent="0.3"/>
  <cols>
    <col min="1" max="1" width="9.44140625" style="32" bestFit="1" customWidth="1"/>
    <col min="2" max="2" width="14.44140625" style="32" bestFit="1" customWidth="1"/>
    <col min="3" max="3" width="10.6640625" style="32" bestFit="1" customWidth="1"/>
    <col min="4" max="4" width="13.21875" style="32" bestFit="1" customWidth="1"/>
    <col min="5" max="5" width="10.6640625" style="32" customWidth="1"/>
    <col min="6" max="16384" width="8.88671875" style="32"/>
  </cols>
  <sheetData>
    <row r="1" spans="1:16" s="63" customFormat="1" ht="46.8" x14ac:dyDescent="0.3">
      <c r="A1" s="62" t="s">
        <v>2904</v>
      </c>
      <c r="B1" s="62" t="s">
        <v>2903</v>
      </c>
      <c r="C1" s="115" t="s">
        <v>2916</v>
      </c>
      <c r="D1" s="62" t="s">
        <v>2915</v>
      </c>
    </row>
    <row r="2" spans="1:16" x14ac:dyDescent="0.3">
      <c r="A2" s="31" t="s">
        <v>2906</v>
      </c>
      <c r="B2" s="31" t="s">
        <v>2905</v>
      </c>
      <c r="C2" s="31">
        <v>320</v>
      </c>
      <c r="D2" s="31">
        <v>6048</v>
      </c>
    </row>
    <row r="3" spans="1:16" x14ac:dyDescent="0.3">
      <c r="A3" s="31" t="s">
        <v>2908</v>
      </c>
      <c r="B3" s="31" t="s">
        <v>2907</v>
      </c>
      <c r="C3" s="31">
        <v>210</v>
      </c>
      <c r="D3" s="31">
        <v>4725</v>
      </c>
    </row>
    <row r="4" spans="1:16" x14ac:dyDescent="0.3">
      <c r="A4" s="31" t="s">
        <v>2910</v>
      </c>
      <c r="B4" s="31" t="s">
        <v>2909</v>
      </c>
      <c r="C4" s="31">
        <v>410</v>
      </c>
      <c r="D4" s="31">
        <v>6868</v>
      </c>
    </row>
    <row r="5" spans="1:16" x14ac:dyDescent="0.3">
      <c r="A5" s="31" t="s">
        <v>2912</v>
      </c>
      <c r="B5" s="31" t="s">
        <v>2911</v>
      </c>
      <c r="C5" s="31">
        <v>180</v>
      </c>
      <c r="D5" s="31">
        <v>4392</v>
      </c>
    </row>
    <row r="6" spans="1:16" x14ac:dyDescent="0.3">
      <c r="A6" s="31" t="s">
        <v>2914</v>
      </c>
      <c r="B6" s="31" t="s">
        <v>2913</v>
      </c>
      <c r="C6" s="31">
        <v>275</v>
      </c>
      <c r="D6" s="31">
        <v>5486</v>
      </c>
    </row>
    <row r="13" spans="1:16" x14ac:dyDescent="0.3">
      <c r="L13" s="328" t="s">
        <v>2917</v>
      </c>
      <c r="M13" s="328"/>
      <c r="N13" s="328"/>
      <c r="O13" s="328"/>
      <c r="P13" s="328"/>
    </row>
    <row r="14" spans="1:16" x14ac:dyDescent="0.3">
      <c r="L14" s="328"/>
      <c r="M14" s="328"/>
      <c r="N14" s="328"/>
      <c r="O14" s="328"/>
      <c r="P14" s="328"/>
    </row>
    <row r="15" spans="1:16" x14ac:dyDescent="0.3">
      <c r="L15" s="328"/>
      <c r="M15" s="328"/>
      <c r="N15" s="328"/>
      <c r="O15" s="328"/>
      <c r="P15" s="328"/>
    </row>
    <row r="16" spans="1:16" x14ac:dyDescent="0.3">
      <c r="L16" s="328"/>
      <c r="M16" s="328"/>
      <c r="N16" s="328"/>
      <c r="O16" s="328"/>
      <c r="P16" s="328"/>
    </row>
    <row r="17" spans="12:16" x14ac:dyDescent="0.3">
      <c r="L17" s="328"/>
      <c r="M17" s="328"/>
      <c r="N17" s="328"/>
      <c r="O17" s="328"/>
      <c r="P17" s="328"/>
    </row>
    <row r="18" spans="12:16" x14ac:dyDescent="0.3">
      <c r="L18" s="328"/>
      <c r="M18" s="328"/>
      <c r="N18" s="328"/>
      <c r="O18" s="328"/>
      <c r="P18" s="328"/>
    </row>
    <row r="19" spans="12:16" x14ac:dyDescent="0.3">
      <c r="L19" s="328"/>
      <c r="M19" s="328"/>
      <c r="N19" s="328"/>
      <c r="O19" s="328"/>
      <c r="P19" s="328"/>
    </row>
    <row r="20" spans="12:16" x14ac:dyDescent="0.3">
      <c r="L20" s="328"/>
      <c r="M20" s="328"/>
      <c r="N20" s="328"/>
      <c r="O20" s="328"/>
      <c r="P20" s="328"/>
    </row>
    <row r="21" spans="12:16" x14ac:dyDescent="0.3">
      <c r="L21" s="328"/>
      <c r="M21" s="328"/>
      <c r="N21" s="328"/>
      <c r="O21" s="328"/>
      <c r="P21" s="328"/>
    </row>
    <row r="22" spans="12:16" x14ac:dyDescent="0.3">
      <c r="L22" s="328"/>
      <c r="M22" s="328"/>
      <c r="N22" s="328"/>
      <c r="O22" s="328"/>
      <c r="P22" s="328"/>
    </row>
  </sheetData>
  <mergeCells count="1">
    <mergeCell ref="L13:P22"/>
  </mergeCell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eht35"/>
  <dimension ref="A1:V40"/>
  <sheetViews>
    <sheetView zoomScale="140" zoomScaleNormal="140" workbookViewId="0"/>
  </sheetViews>
  <sheetFormatPr defaultColWidth="8.88671875" defaultRowHeight="15.6" x14ac:dyDescent="0.3"/>
  <cols>
    <col min="1" max="1" width="8.21875" style="32" bestFit="1" customWidth="1"/>
    <col min="2" max="2" width="10.77734375" style="32" bestFit="1" customWidth="1"/>
    <col min="3" max="3" width="8.21875" style="32" bestFit="1" customWidth="1"/>
    <col min="4" max="5" width="8.77734375" style="32" bestFit="1" customWidth="1"/>
    <col min="6" max="1014" width="8.77734375" style="32" customWidth="1"/>
    <col min="1015" max="16384" width="8.88671875" style="32"/>
  </cols>
  <sheetData>
    <row r="1" spans="1:22" x14ac:dyDescent="0.3">
      <c r="A1" s="172" t="s">
        <v>2918</v>
      </c>
      <c r="B1" s="173" t="s">
        <v>2919</v>
      </c>
      <c r="M1" s="31" t="s">
        <v>2918</v>
      </c>
      <c r="N1" s="31" t="s">
        <v>2919</v>
      </c>
    </row>
    <row r="2" spans="1:22" x14ac:dyDescent="0.3">
      <c r="A2" s="142">
        <v>2000</v>
      </c>
      <c r="B2" s="93">
        <v>4</v>
      </c>
      <c r="D2" s="328" t="s">
        <v>2920</v>
      </c>
      <c r="E2" s="328"/>
      <c r="F2" s="328"/>
      <c r="G2" s="328"/>
      <c r="H2" s="328"/>
      <c r="I2" s="328"/>
      <c r="J2" s="328"/>
      <c r="M2" s="32" cm="1">
        <f t="array" ref="M2:N13">_xlfn.TAKE(Tabel8[#All],-12)</f>
        <v>2014</v>
      </c>
      <c r="N2" s="32">
        <v>-0.1</v>
      </c>
      <c r="S2" s="380" t="s">
        <v>2921</v>
      </c>
      <c r="T2" s="328"/>
      <c r="U2" s="328"/>
      <c r="V2" s="328"/>
    </row>
    <row r="3" spans="1:22" ht="15.75" customHeight="1" x14ac:dyDescent="0.3">
      <c r="A3" s="142">
        <v>2001</v>
      </c>
      <c r="B3" s="93">
        <v>5.8</v>
      </c>
      <c r="D3" s="328"/>
      <c r="E3" s="328"/>
      <c r="F3" s="328"/>
      <c r="G3" s="328"/>
      <c r="H3" s="328"/>
      <c r="I3" s="328"/>
      <c r="J3" s="328"/>
      <c r="M3" s="32">
        <v>2015</v>
      </c>
      <c r="N3" s="32">
        <v>-0.5</v>
      </c>
      <c r="S3" s="328"/>
      <c r="T3" s="328"/>
      <c r="U3" s="328"/>
      <c r="V3" s="328"/>
    </row>
    <row r="4" spans="1:22" x14ac:dyDescent="0.3">
      <c r="A4" s="142">
        <v>2002</v>
      </c>
      <c r="B4" s="93">
        <v>3.6</v>
      </c>
      <c r="D4" s="328"/>
      <c r="E4" s="328"/>
      <c r="F4" s="328"/>
      <c r="G4" s="328"/>
      <c r="H4" s="328"/>
      <c r="I4" s="328"/>
      <c r="J4" s="328"/>
      <c r="M4" s="32">
        <v>2016</v>
      </c>
      <c r="N4" s="32">
        <v>0.1</v>
      </c>
      <c r="S4" s="328"/>
      <c r="T4" s="328"/>
      <c r="U4" s="328"/>
      <c r="V4" s="328"/>
    </row>
    <row r="5" spans="1:22" x14ac:dyDescent="0.3">
      <c r="A5" s="142">
        <v>2003</v>
      </c>
      <c r="B5" s="93">
        <v>1.3</v>
      </c>
      <c r="D5" s="328"/>
      <c r="E5" s="328"/>
      <c r="F5" s="328"/>
      <c r="G5" s="328"/>
      <c r="H5" s="328"/>
      <c r="I5" s="328"/>
      <c r="J5" s="328"/>
      <c r="M5" s="32">
        <v>2017</v>
      </c>
      <c r="N5" s="32">
        <v>3.4</v>
      </c>
      <c r="S5" s="328"/>
      <c r="T5" s="328"/>
      <c r="U5" s="328"/>
      <c r="V5" s="328"/>
    </row>
    <row r="6" spans="1:22" x14ac:dyDescent="0.3">
      <c r="A6" s="142">
        <v>2004</v>
      </c>
      <c r="B6" s="93">
        <v>3</v>
      </c>
      <c r="D6" s="328"/>
      <c r="E6" s="328"/>
      <c r="F6" s="328"/>
      <c r="G6" s="328"/>
      <c r="H6" s="328"/>
      <c r="I6" s="328"/>
      <c r="J6" s="328"/>
      <c r="M6" s="32">
        <v>2018</v>
      </c>
      <c r="N6" s="32">
        <v>3.4</v>
      </c>
      <c r="S6" s="328"/>
      <c r="T6" s="328"/>
      <c r="U6" s="328"/>
      <c r="V6" s="328"/>
    </row>
    <row r="7" spans="1:22" x14ac:dyDescent="0.3">
      <c r="A7" s="142">
        <v>2005</v>
      </c>
      <c r="B7" s="93">
        <v>4.0999999999999996</v>
      </c>
      <c r="D7" s="328"/>
      <c r="E7" s="328"/>
      <c r="F7" s="328"/>
      <c r="G7" s="328"/>
      <c r="H7" s="328"/>
      <c r="I7" s="328"/>
      <c r="J7" s="328"/>
      <c r="M7" s="32">
        <v>2019</v>
      </c>
      <c r="N7" s="32">
        <v>2.2999999999999998</v>
      </c>
      <c r="S7" s="328"/>
      <c r="T7" s="328"/>
      <c r="U7" s="328"/>
      <c r="V7" s="328"/>
    </row>
    <row r="8" spans="1:22" x14ac:dyDescent="0.3">
      <c r="A8" s="142">
        <v>2006</v>
      </c>
      <c r="B8" s="93">
        <v>4.4000000000000004</v>
      </c>
      <c r="D8" s="328"/>
      <c r="E8" s="328"/>
      <c r="F8" s="328"/>
      <c r="G8" s="328"/>
      <c r="H8" s="328"/>
      <c r="I8" s="328"/>
      <c r="J8" s="328"/>
      <c r="M8" s="32">
        <v>2020</v>
      </c>
      <c r="N8" s="32">
        <v>-0.4</v>
      </c>
    </row>
    <row r="9" spans="1:22" x14ac:dyDescent="0.3">
      <c r="A9" s="142">
        <v>2007</v>
      </c>
      <c r="B9" s="93">
        <v>6.6</v>
      </c>
      <c r="D9" s="328"/>
      <c r="E9" s="328"/>
      <c r="F9" s="328"/>
      <c r="G9" s="328"/>
      <c r="H9" s="328"/>
      <c r="I9" s="328"/>
      <c r="J9" s="328"/>
      <c r="M9" s="32">
        <v>2021</v>
      </c>
      <c r="N9" s="32">
        <v>4.5999999999999996</v>
      </c>
    </row>
    <row r="10" spans="1:22" x14ac:dyDescent="0.3">
      <c r="A10" s="142">
        <v>2008</v>
      </c>
      <c r="B10" s="93">
        <v>10</v>
      </c>
      <c r="D10" s="328"/>
      <c r="E10" s="328"/>
      <c r="F10" s="328"/>
      <c r="G10" s="328"/>
      <c r="H10" s="328"/>
      <c r="I10" s="328"/>
      <c r="J10" s="328"/>
      <c r="M10" s="32">
        <v>2022</v>
      </c>
      <c r="N10" s="32">
        <v>19.399999999999999</v>
      </c>
    </row>
    <row r="11" spans="1:22" x14ac:dyDescent="0.3">
      <c r="A11" s="142">
        <v>2009</v>
      </c>
      <c r="B11" s="93">
        <v>-0.1</v>
      </c>
      <c r="D11" s="328"/>
      <c r="E11" s="328"/>
      <c r="F11" s="328"/>
      <c r="G11" s="328"/>
      <c r="H11" s="328"/>
      <c r="I11" s="328"/>
      <c r="J11" s="328"/>
      <c r="M11" s="32">
        <v>2023</v>
      </c>
      <c r="N11" s="32">
        <v>9.1999999999999993</v>
      </c>
    </row>
    <row r="12" spans="1:22" x14ac:dyDescent="0.3">
      <c r="A12" s="142">
        <v>2010</v>
      </c>
      <c r="B12" s="93">
        <v>3</v>
      </c>
      <c r="M12" s="32">
        <v>2024</v>
      </c>
      <c r="N12" s="32">
        <v>8</v>
      </c>
    </row>
    <row r="13" spans="1:22" x14ac:dyDescent="0.3">
      <c r="A13" s="142">
        <v>2011</v>
      </c>
      <c r="B13" s="93">
        <v>5</v>
      </c>
      <c r="M13" s="32">
        <v>2025</v>
      </c>
      <c r="N13" s="32">
        <v>5</v>
      </c>
    </row>
    <row r="14" spans="1:22" x14ac:dyDescent="0.3">
      <c r="A14" s="142">
        <v>2012</v>
      </c>
      <c r="B14" s="93">
        <v>3.9</v>
      </c>
    </row>
    <row r="15" spans="1:22" x14ac:dyDescent="0.3">
      <c r="A15" s="142">
        <v>2013</v>
      </c>
      <c r="B15" s="93">
        <v>2.8</v>
      </c>
    </row>
    <row r="16" spans="1:22" x14ac:dyDescent="0.3">
      <c r="A16" s="142">
        <v>2014</v>
      </c>
      <c r="B16" s="93">
        <v>-0.1</v>
      </c>
    </row>
    <row r="17" spans="1:8" x14ac:dyDescent="0.3">
      <c r="A17" s="142">
        <v>2015</v>
      </c>
      <c r="B17" s="93">
        <v>-0.5</v>
      </c>
    </row>
    <row r="18" spans="1:8" x14ac:dyDescent="0.3">
      <c r="A18" s="142">
        <v>2016</v>
      </c>
      <c r="B18" s="93">
        <v>0.1</v>
      </c>
    </row>
    <row r="19" spans="1:8" x14ac:dyDescent="0.3">
      <c r="A19" s="142">
        <v>2017</v>
      </c>
      <c r="B19" s="93">
        <v>3.4</v>
      </c>
    </row>
    <row r="20" spans="1:8" x14ac:dyDescent="0.3">
      <c r="A20" s="142">
        <v>2018</v>
      </c>
      <c r="B20" s="93">
        <v>3.4</v>
      </c>
    </row>
    <row r="21" spans="1:8" x14ac:dyDescent="0.3">
      <c r="A21" s="142">
        <v>2019</v>
      </c>
      <c r="B21" s="93">
        <v>2.2999999999999998</v>
      </c>
    </row>
    <row r="22" spans="1:8" x14ac:dyDescent="0.3">
      <c r="A22" s="142">
        <v>2020</v>
      </c>
      <c r="B22" s="93">
        <v>-0.4</v>
      </c>
    </row>
    <row r="23" spans="1:8" x14ac:dyDescent="0.3">
      <c r="A23" s="142">
        <v>2021</v>
      </c>
      <c r="B23" s="93">
        <v>4.5999999999999996</v>
      </c>
    </row>
    <row r="24" spans="1:8" x14ac:dyDescent="0.3">
      <c r="A24" s="142">
        <v>2022</v>
      </c>
      <c r="B24" s="93">
        <v>19.399999999999999</v>
      </c>
    </row>
    <row r="25" spans="1:8" x14ac:dyDescent="0.3">
      <c r="A25" s="143">
        <v>2023</v>
      </c>
      <c r="B25" s="145">
        <v>9.1999999999999993</v>
      </c>
    </row>
    <row r="26" spans="1:8" x14ac:dyDescent="0.3">
      <c r="A26" s="143">
        <v>2024</v>
      </c>
      <c r="B26" s="145">
        <v>8</v>
      </c>
    </row>
    <row r="27" spans="1:8" x14ac:dyDescent="0.3">
      <c r="A27" s="143">
        <v>2025</v>
      </c>
      <c r="B27" s="145">
        <v>5</v>
      </c>
    </row>
    <row r="31" spans="1:8" ht="15.6" customHeight="1" x14ac:dyDescent="0.3">
      <c r="B31"/>
      <c r="C31"/>
      <c r="D31"/>
      <c r="E31"/>
      <c r="F31"/>
      <c r="G31"/>
      <c r="H31"/>
    </row>
    <row r="32" spans="1:8" x14ac:dyDescent="0.3">
      <c r="B32"/>
      <c r="C32"/>
      <c r="D32"/>
      <c r="E32"/>
      <c r="F32"/>
      <c r="G32"/>
      <c r="H32"/>
    </row>
    <row r="33" spans="2:8" x14ac:dyDescent="0.3">
      <c r="B33"/>
      <c r="C33"/>
      <c r="D33"/>
      <c r="E33"/>
      <c r="F33"/>
      <c r="G33"/>
      <c r="H33"/>
    </row>
    <row r="34" spans="2:8" x14ac:dyDescent="0.3">
      <c r="B34"/>
      <c r="C34"/>
      <c r="D34"/>
      <c r="E34"/>
      <c r="F34"/>
      <c r="G34"/>
      <c r="H34"/>
    </row>
    <row r="35" spans="2:8" x14ac:dyDescent="0.3">
      <c r="B35"/>
      <c r="C35"/>
      <c r="D35"/>
      <c r="E35"/>
      <c r="F35"/>
      <c r="G35"/>
      <c r="H35"/>
    </row>
    <row r="36" spans="2:8" x14ac:dyDescent="0.3">
      <c r="B36"/>
      <c r="C36"/>
      <c r="D36"/>
      <c r="E36"/>
      <c r="F36"/>
      <c r="G36"/>
      <c r="H36"/>
    </row>
    <row r="37" spans="2:8" x14ac:dyDescent="0.3">
      <c r="B37"/>
      <c r="C37"/>
      <c r="D37"/>
      <c r="E37"/>
      <c r="F37"/>
      <c r="G37"/>
      <c r="H37"/>
    </row>
    <row r="38" spans="2:8" x14ac:dyDescent="0.3">
      <c r="B38"/>
      <c r="C38"/>
      <c r="D38"/>
      <c r="E38"/>
      <c r="F38"/>
      <c r="G38"/>
      <c r="H38"/>
    </row>
    <row r="39" spans="2:8" x14ac:dyDescent="0.3">
      <c r="B39"/>
      <c r="C39"/>
      <c r="D39"/>
      <c r="E39"/>
      <c r="F39"/>
      <c r="G39"/>
      <c r="H39"/>
    </row>
    <row r="40" spans="2:8" x14ac:dyDescent="0.3">
      <c r="B40"/>
      <c r="C40"/>
      <c r="D40"/>
      <c r="E40"/>
      <c r="F40"/>
      <c r="G40"/>
      <c r="H40"/>
    </row>
  </sheetData>
  <mergeCells count="2">
    <mergeCell ref="S2:V7"/>
    <mergeCell ref="D2:J11"/>
  </mergeCells>
  <pageMargins left="0.7" right="0.7" top="0.75" bottom="0.75" header="0.51180555555555496" footer="0.51180555555555496"/>
  <pageSetup paperSize="9" firstPageNumber="0" orientation="portrait" horizontalDpi="300" verticalDpi="300"/>
  <drawing r:id="rId1"/>
  <tableParts count="1">
    <tablePart r:id="rId2"/>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85893-3694-4230-82C7-A74843959D48}">
  <sheetPr codeName="Leht36"/>
  <dimension ref="A1:K17"/>
  <sheetViews>
    <sheetView zoomScale="140" zoomScaleNormal="140" workbookViewId="0"/>
  </sheetViews>
  <sheetFormatPr defaultRowHeight="14.4" x14ac:dyDescent="0.3"/>
  <cols>
    <col min="1" max="2" width="9.44140625" bestFit="1" customWidth="1"/>
    <col min="3" max="3" width="6.77734375" bestFit="1" customWidth="1"/>
    <col min="4" max="4" width="6.6640625" bestFit="1" customWidth="1"/>
    <col min="5" max="5" width="9.109375" bestFit="1" customWidth="1"/>
    <col min="6" max="6" width="9.5546875" customWidth="1"/>
    <col min="7" max="7" width="10.109375" customWidth="1"/>
    <col min="8" max="8" width="9.44140625" customWidth="1"/>
  </cols>
  <sheetData>
    <row r="1" spans="1:11" ht="15.6" x14ac:dyDescent="0.3">
      <c r="A1" s="137" t="s">
        <v>2</v>
      </c>
      <c r="B1" s="138" t="s">
        <v>55</v>
      </c>
      <c r="C1" s="138" t="s">
        <v>1614</v>
      </c>
      <c r="D1" s="138" t="s">
        <v>479</v>
      </c>
      <c r="E1" s="138" t="s">
        <v>371</v>
      </c>
      <c r="F1" s="138" t="s">
        <v>381</v>
      </c>
      <c r="G1" s="138" t="s">
        <v>1615</v>
      </c>
      <c r="H1" s="138" t="s">
        <v>59</v>
      </c>
      <c r="I1" s="138" t="s">
        <v>495</v>
      </c>
      <c r="J1" s="138" t="s">
        <v>1007</v>
      </c>
      <c r="K1" s="138" t="s">
        <v>589</v>
      </c>
    </row>
    <row r="2" spans="1:11" ht="15.6" x14ac:dyDescent="0.3">
      <c r="A2" s="137" t="s">
        <v>1613</v>
      </c>
      <c r="B2" s="138" t="s">
        <v>117</v>
      </c>
      <c r="C2" s="138" t="s">
        <v>133</v>
      </c>
      <c r="D2" s="138" t="s">
        <v>137</v>
      </c>
      <c r="E2" s="138" t="s">
        <v>1617</v>
      </c>
      <c r="F2" s="138" t="s">
        <v>1618</v>
      </c>
      <c r="G2" s="138" t="s">
        <v>1619</v>
      </c>
      <c r="H2" s="138" t="s">
        <v>1620</v>
      </c>
      <c r="I2" s="138" t="s">
        <v>1598</v>
      </c>
      <c r="J2" s="138" t="s">
        <v>1621</v>
      </c>
      <c r="K2" s="138" t="s">
        <v>1622</v>
      </c>
    </row>
    <row r="3" spans="1:11" ht="15.6" x14ac:dyDescent="0.3">
      <c r="A3" s="137" t="s">
        <v>1554</v>
      </c>
      <c r="B3" s="138">
        <v>41</v>
      </c>
      <c r="C3" s="138">
        <v>50</v>
      </c>
      <c r="D3" s="138">
        <v>45</v>
      </c>
      <c r="E3" s="138">
        <v>30</v>
      </c>
      <c r="F3" s="138">
        <v>25</v>
      </c>
      <c r="G3" s="138">
        <v>32</v>
      </c>
      <c r="H3" s="138">
        <v>35</v>
      </c>
      <c r="I3" s="138">
        <v>36</v>
      </c>
      <c r="J3" s="138">
        <v>40</v>
      </c>
      <c r="K3" s="138">
        <v>26</v>
      </c>
    </row>
    <row r="4" spans="1:11" ht="15.6" x14ac:dyDescent="0.3">
      <c r="A4" s="137" t="s">
        <v>1213</v>
      </c>
      <c r="B4" s="138" t="s">
        <v>1616</v>
      </c>
      <c r="C4" s="138" t="s">
        <v>1623</v>
      </c>
      <c r="D4" s="138" t="s">
        <v>1616</v>
      </c>
      <c r="E4" s="138" t="s">
        <v>1616</v>
      </c>
      <c r="F4" s="138" t="s">
        <v>1616</v>
      </c>
      <c r="G4" s="138" t="s">
        <v>1616</v>
      </c>
      <c r="H4" s="138" t="s">
        <v>1623</v>
      </c>
      <c r="I4" s="138" t="s">
        <v>1623</v>
      </c>
      <c r="J4" s="138" t="s">
        <v>1623</v>
      </c>
      <c r="K4" s="138" t="s">
        <v>1623</v>
      </c>
    </row>
    <row r="7" spans="1:11" ht="15.6" x14ac:dyDescent="0.3">
      <c r="A7" s="185"/>
      <c r="B7" s="185"/>
      <c r="C7" s="185"/>
      <c r="D7" s="185"/>
      <c r="F7" s="36" t="s">
        <v>2</v>
      </c>
      <c r="G7" s="36" t="s">
        <v>1613</v>
      </c>
      <c r="H7" s="36" t="s">
        <v>1554</v>
      </c>
      <c r="I7" s="36" t="s">
        <v>1213</v>
      </c>
    </row>
    <row r="8" spans="1:11" ht="15.6" x14ac:dyDescent="0.3">
      <c r="A8" s="175"/>
      <c r="B8" s="175"/>
      <c r="C8" s="175"/>
      <c r="D8" s="175"/>
      <c r="F8" s="133" t="s">
        <v>55</v>
      </c>
      <c r="G8" s="133" t="s">
        <v>117</v>
      </c>
      <c r="H8" s="133">
        <v>41</v>
      </c>
      <c r="I8" s="133" t="s">
        <v>1616</v>
      </c>
    </row>
    <row r="9" spans="1:11" ht="15.6" x14ac:dyDescent="0.3">
      <c r="A9" s="175"/>
      <c r="B9" s="175"/>
      <c r="C9" s="175"/>
      <c r="D9" s="175"/>
      <c r="F9" s="133" t="s">
        <v>1614</v>
      </c>
      <c r="G9" s="133" t="s">
        <v>133</v>
      </c>
      <c r="H9" s="133">
        <v>50</v>
      </c>
      <c r="I9" s="133" t="s">
        <v>1623</v>
      </c>
    </row>
    <row r="10" spans="1:11" ht="15.6" x14ac:dyDescent="0.3">
      <c r="A10" s="175"/>
      <c r="B10" s="175"/>
      <c r="C10" s="175"/>
      <c r="D10" s="175"/>
      <c r="F10" s="133" t="s">
        <v>479</v>
      </c>
      <c r="G10" s="133" t="s">
        <v>137</v>
      </c>
      <c r="H10" s="133">
        <v>45</v>
      </c>
      <c r="I10" s="133" t="s">
        <v>1616</v>
      </c>
    </row>
    <row r="11" spans="1:11" ht="15.6" x14ac:dyDescent="0.3">
      <c r="A11" s="175"/>
      <c r="B11" s="175"/>
      <c r="C11" s="175"/>
      <c r="D11" s="175"/>
      <c r="F11" s="133" t="s">
        <v>371</v>
      </c>
      <c r="G11" s="133" t="s">
        <v>1617</v>
      </c>
      <c r="H11" s="133">
        <v>30</v>
      </c>
      <c r="I11" s="133" t="s">
        <v>1616</v>
      </c>
    </row>
    <row r="12" spans="1:11" ht="15.6" x14ac:dyDescent="0.3">
      <c r="A12" s="175"/>
      <c r="B12" s="175"/>
      <c r="C12" s="175"/>
      <c r="D12" s="175"/>
      <c r="F12" s="133" t="s">
        <v>381</v>
      </c>
      <c r="G12" s="133" t="s">
        <v>1618</v>
      </c>
      <c r="H12" s="133">
        <v>25</v>
      </c>
      <c r="I12" s="133" t="s">
        <v>1616</v>
      </c>
    </row>
    <row r="13" spans="1:11" ht="15.6" x14ac:dyDescent="0.3">
      <c r="A13" s="175"/>
      <c r="B13" s="175"/>
      <c r="C13" s="175"/>
      <c r="D13" s="175"/>
      <c r="F13" s="133" t="s">
        <v>1615</v>
      </c>
      <c r="G13" s="133" t="s">
        <v>1619</v>
      </c>
      <c r="H13" s="133">
        <v>32</v>
      </c>
      <c r="I13" s="133" t="s">
        <v>1616</v>
      </c>
    </row>
    <row r="14" spans="1:11" ht="15.6" x14ac:dyDescent="0.3">
      <c r="A14" s="175"/>
      <c r="B14" s="175"/>
      <c r="C14" s="175"/>
      <c r="D14" s="175"/>
      <c r="F14" s="133" t="s">
        <v>59</v>
      </c>
      <c r="G14" s="133" t="s">
        <v>1620</v>
      </c>
      <c r="H14" s="133">
        <v>35</v>
      </c>
      <c r="I14" s="133" t="s">
        <v>1623</v>
      </c>
    </row>
    <row r="15" spans="1:11" ht="15.6" x14ac:dyDescent="0.3">
      <c r="A15" s="175"/>
      <c r="B15" s="175"/>
      <c r="C15" s="175"/>
      <c r="D15" s="175"/>
      <c r="F15" s="133" t="s">
        <v>495</v>
      </c>
      <c r="G15" s="133" t="s">
        <v>1598</v>
      </c>
      <c r="H15" s="133">
        <v>36</v>
      </c>
      <c r="I15" s="133" t="s">
        <v>1623</v>
      </c>
    </row>
    <row r="16" spans="1:11" ht="15.6" x14ac:dyDescent="0.3">
      <c r="A16" s="175"/>
      <c r="B16" s="175"/>
      <c r="C16" s="175"/>
      <c r="D16" s="175"/>
      <c r="F16" s="133" t="s">
        <v>1007</v>
      </c>
      <c r="G16" s="133" t="s">
        <v>1621</v>
      </c>
      <c r="H16" s="133">
        <v>40</v>
      </c>
      <c r="I16" s="133" t="s">
        <v>1623</v>
      </c>
    </row>
    <row r="17" spans="1:9" ht="15.6" x14ac:dyDescent="0.3">
      <c r="A17" s="175"/>
      <c r="B17" s="175"/>
      <c r="C17" s="175"/>
      <c r="D17" s="175"/>
      <c r="F17" s="133" t="s">
        <v>589</v>
      </c>
      <c r="G17" s="133" t="s">
        <v>1622</v>
      </c>
      <c r="H17" s="133">
        <v>26</v>
      </c>
      <c r="I17" s="133" t="s">
        <v>1623</v>
      </c>
    </row>
  </sheetData>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9C8D8-9587-4F08-87ED-5D2047300E80}">
  <sheetPr codeName="Leht37"/>
  <dimension ref="A1:F31"/>
  <sheetViews>
    <sheetView zoomScale="140" zoomScaleNormal="140" workbookViewId="0"/>
  </sheetViews>
  <sheetFormatPr defaultColWidth="8.77734375" defaultRowHeight="15.6" x14ac:dyDescent="0.3"/>
  <cols>
    <col min="1" max="1" width="8.33203125" style="32" bestFit="1" customWidth="1"/>
    <col min="2" max="2" width="6.21875" style="32" bestFit="1" customWidth="1"/>
    <col min="3" max="3" width="6" style="32" bestFit="1" customWidth="1"/>
    <col min="4" max="4" width="11.5546875" style="32" bestFit="1" customWidth="1"/>
    <col min="5" max="5" width="4.21875" style="32" customWidth="1"/>
    <col min="6" max="6" width="131.77734375" style="32" bestFit="1" customWidth="1"/>
    <col min="7" max="16384" width="8.77734375" style="32"/>
  </cols>
  <sheetData>
    <row r="1" spans="1:6" x14ac:dyDescent="0.3">
      <c r="A1" s="32" t="s">
        <v>2</v>
      </c>
      <c r="B1" s="32" t="s">
        <v>1554</v>
      </c>
      <c r="C1" s="32" t="s">
        <v>1213</v>
      </c>
      <c r="D1" s="32" t="s">
        <v>1624</v>
      </c>
      <c r="F1" s="232" t="s">
        <v>1638</v>
      </c>
    </row>
    <row r="2" spans="1:6" x14ac:dyDescent="0.3">
      <c r="A2" s="32" t="s">
        <v>704</v>
      </c>
      <c r="B2" s="32">
        <v>32</v>
      </c>
      <c r="C2" s="32" t="s">
        <v>1623</v>
      </c>
      <c r="D2" s="32" t="s">
        <v>1625</v>
      </c>
      <c r="F2" s="232" t="s">
        <v>1639</v>
      </c>
    </row>
    <row r="3" spans="1:6" x14ac:dyDescent="0.3">
      <c r="A3" s="32" t="s">
        <v>525</v>
      </c>
      <c r="B3" s="32">
        <v>28</v>
      </c>
      <c r="C3" s="32" t="s">
        <v>1623</v>
      </c>
      <c r="D3" s="32" t="s">
        <v>1626</v>
      </c>
      <c r="F3" s="232" t="s">
        <v>1640</v>
      </c>
    </row>
    <row r="4" spans="1:6" x14ac:dyDescent="0.3">
      <c r="A4" s="32" t="s">
        <v>589</v>
      </c>
      <c r="B4" s="32">
        <v>45</v>
      </c>
      <c r="C4" s="32" t="s">
        <v>1623</v>
      </c>
      <c r="D4" s="32" t="s">
        <v>1627</v>
      </c>
      <c r="F4" s="232" t="s">
        <v>1641</v>
      </c>
    </row>
    <row r="5" spans="1:6" x14ac:dyDescent="0.3">
      <c r="A5" s="32" t="s">
        <v>1628</v>
      </c>
      <c r="B5" s="32">
        <v>50</v>
      </c>
      <c r="C5" s="32" t="s">
        <v>1623</v>
      </c>
      <c r="D5" s="32" t="s">
        <v>1629</v>
      </c>
      <c r="F5" s="232" t="s">
        <v>1642</v>
      </c>
    </row>
    <row r="6" spans="1:6" x14ac:dyDescent="0.3">
      <c r="A6" s="32" t="s">
        <v>420</v>
      </c>
      <c r="B6" s="32">
        <v>32</v>
      </c>
      <c r="C6" s="32" t="s">
        <v>1623</v>
      </c>
      <c r="D6" s="32" t="s">
        <v>1630</v>
      </c>
    </row>
    <row r="7" spans="1:6" x14ac:dyDescent="0.3">
      <c r="A7" s="32" t="s">
        <v>628</v>
      </c>
      <c r="B7" s="32">
        <v>28</v>
      </c>
      <c r="C7" s="32" t="s">
        <v>1623</v>
      </c>
      <c r="D7" s="32" t="s">
        <v>1629</v>
      </c>
    </row>
    <row r="8" spans="1:6" x14ac:dyDescent="0.3">
      <c r="A8" s="32" t="s">
        <v>57</v>
      </c>
      <c r="B8" s="32">
        <v>50</v>
      </c>
      <c r="C8" s="32" t="s">
        <v>1623</v>
      </c>
      <c r="D8" s="32" t="s">
        <v>1631</v>
      </c>
    </row>
    <row r="9" spans="1:6" x14ac:dyDescent="0.3">
      <c r="A9" s="32" t="s">
        <v>260</v>
      </c>
      <c r="B9" s="32">
        <v>45</v>
      </c>
      <c r="C9" s="32" t="s">
        <v>1623</v>
      </c>
      <c r="D9" s="32" t="s">
        <v>1631</v>
      </c>
    </row>
    <row r="10" spans="1:6" x14ac:dyDescent="0.3">
      <c r="A10" s="32" t="s">
        <v>100</v>
      </c>
      <c r="B10" s="32">
        <v>25</v>
      </c>
      <c r="C10" s="32" t="s">
        <v>1623</v>
      </c>
      <c r="D10" s="32" t="s">
        <v>1631</v>
      </c>
    </row>
    <row r="11" spans="1:6" x14ac:dyDescent="0.3">
      <c r="A11" s="32" t="s">
        <v>293</v>
      </c>
      <c r="B11" s="32">
        <v>39</v>
      </c>
      <c r="C11" s="32" t="s">
        <v>1623</v>
      </c>
      <c r="D11" s="32" t="s">
        <v>1629</v>
      </c>
    </row>
    <row r="12" spans="1:6" x14ac:dyDescent="0.3">
      <c r="A12" s="32" t="s">
        <v>1632</v>
      </c>
      <c r="B12" s="32">
        <v>49</v>
      </c>
      <c r="C12" s="32" t="s">
        <v>1623</v>
      </c>
      <c r="D12" s="32" t="s">
        <v>1630</v>
      </c>
    </row>
    <row r="13" spans="1:6" x14ac:dyDescent="0.3">
      <c r="A13" s="32" t="s">
        <v>270</v>
      </c>
      <c r="B13" s="32">
        <v>32</v>
      </c>
      <c r="C13" s="32" t="s">
        <v>1623</v>
      </c>
      <c r="D13" s="32" t="s">
        <v>1633</v>
      </c>
    </row>
    <row r="14" spans="1:6" x14ac:dyDescent="0.3">
      <c r="A14" s="32" t="s">
        <v>1003</v>
      </c>
      <c r="B14" s="32">
        <v>25</v>
      </c>
      <c r="C14" s="32" t="s">
        <v>1623</v>
      </c>
      <c r="D14" s="32" t="s">
        <v>1625</v>
      </c>
    </row>
    <row r="15" spans="1:6" x14ac:dyDescent="0.3">
      <c r="A15" s="32" t="s">
        <v>1634</v>
      </c>
      <c r="B15" s="32">
        <v>32</v>
      </c>
      <c r="C15" s="32" t="s">
        <v>1623</v>
      </c>
      <c r="D15" s="32" t="s">
        <v>1633</v>
      </c>
    </row>
    <row r="16" spans="1:6" x14ac:dyDescent="0.3">
      <c r="A16" s="32" t="s">
        <v>1635</v>
      </c>
      <c r="B16" s="32">
        <v>40</v>
      </c>
      <c r="C16" s="32" t="s">
        <v>1623</v>
      </c>
      <c r="D16" s="32" t="s">
        <v>1626</v>
      </c>
    </row>
    <row r="17" spans="1:4" x14ac:dyDescent="0.3">
      <c r="A17" s="32" t="s">
        <v>1594</v>
      </c>
      <c r="B17" s="32">
        <v>32</v>
      </c>
      <c r="C17" s="32" t="s">
        <v>1616</v>
      </c>
      <c r="D17" s="32" t="s">
        <v>1625</v>
      </c>
    </row>
    <row r="18" spans="1:4" x14ac:dyDescent="0.3">
      <c r="A18" s="32" t="s">
        <v>527</v>
      </c>
      <c r="B18" s="32">
        <v>25</v>
      </c>
      <c r="C18" s="32" t="s">
        <v>1616</v>
      </c>
      <c r="D18" s="32" t="s">
        <v>1626</v>
      </c>
    </row>
    <row r="19" spans="1:4" x14ac:dyDescent="0.3">
      <c r="A19" s="32" t="s">
        <v>263</v>
      </c>
      <c r="B19" s="32">
        <v>35</v>
      </c>
      <c r="C19" s="32" t="s">
        <v>1616</v>
      </c>
      <c r="D19" s="32" t="s">
        <v>1627</v>
      </c>
    </row>
    <row r="20" spans="1:4" x14ac:dyDescent="0.3">
      <c r="A20" s="32" t="s">
        <v>631</v>
      </c>
      <c r="B20" s="32">
        <v>28</v>
      </c>
      <c r="C20" s="32" t="s">
        <v>1616</v>
      </c>
      <c r="D20" s="32" t="s">
        <v>1629</v>
      </c>
    </row>
    <row r="21" spans="1:4" x14ac:dyDescent="0.3">
      <c r="A21" s="32" t="s">
        <v>64</v>
      </c>
      <c r="B21" s="32">
        <v>32</v>
      </c>
      <c r="C21" s="32" t="s">
        <v>1616</v>
      </c>
      <c r="D21" s="32" t="s">
        <v>1630</v>
      </c>
    </row>
    <row r="22" spans="1:4" x14ac:dyDescent="0.3">
      <c r="A22" s="32" t="s">
        <v>285</v>
      </c>
      <c r="B22" s="32">
        <v>40</v>
      </c>
      <c r="C22" s="32" t="s">
        <v>1616</v>
      </c>
      <c r="D22" s="32" t="s">
        <v>1625</v>
      </c>
    </row>
    <row r="23" spans="1:4" x14ac:dyDescent="0.3">
      <c r="A23" s="32" t="s">
        <v>561</v>
      </c>
      <c r="B23" s="32">
        <v>39</v>
      </c>
      <c r="C23" s="32" t="s">
        <v>1616</v>
      </c>
      <c r="D23" s="32" t="s">
        <v>1625</v>
      </c>
    </row>
    <row r="24" spans="1:4" x14ac:dyDescent="0.3">
      <c r="A24" s="32" t="s">
        <v>369</v>
      </c>
      <c r="B24" s="32">
        <v>25</v>
      </c>
      <c r="C24" s="32" t="s">
        <v>1616</v>
      </c>
      <c r="D24" s="32" t="s">
        <v>1631</v>
      </c>
    </row>
    <row r="25" spans="1:4" x14ac:dyDescent="0.3">
      <c r="A25" s="32" t="s">
        <v>1018</v>
      </c>
      <c r="B25" s="32">
        <v>38</v>
      </c>
      <c r="C25" s="32" t="s">
        <v>1616</v>
      </c>
      <c r="D25" s="32" t="s">
        <v>1625</v>
      </c>
    </row>
    <row r="26" spans="1:4" x14ac:dyDescent="0.3">
      <c r="A26" s="32" t="s">
        <v>955</v>
      </c>
      <c r="B26" s="32">
        <v>32</v>
      </c>
      <c r="C26" s="32" t="s">
        <v>1616</v>
      </c>
      <c r="D26" s="32" t="s">
        <v>1630</v>
      </c>
    </row>
    <row r="27" spans="1:4" x14ac:dyDescent="0.3">
      <c r="A27" s="32" t="s">
        <v>332</v>
      </c>
      <c r="B27" s="32">
        <v>45</v>
      </c>
      <c r="C27" s="32" t="s">
        <v>1616</v>
      </c>
      <c r="D27" s="32" t="s">
        <v>1631</v>
      </c>
    </row>
    <row r="28" spans="1:4" x14ac:dyDescent="0.3">
      <c r="A28" s="32" t="s">
        <v>1636</v>
      </c>
      <c r="B28" s="32">
        <v>40</v>
      </c>
      <c r="C28" s="32" t="s">
        <v>1616</v>
      </c>
      <c r="D28" s="32" t="s">
        <v>1633</v>
      </c>
    </row>
    <row r="29" spans="1:4" x14ac:dyDescent="0.3">
      <c r="A29" s="32" t="s">
        <v>619</v>
      </c>
      <c r="B29" s="32">
        <v>28</v>
      </c>
      <c r="C29" s="32" t="s">
        <v>1616</v>
      </c>
      <c r="D29" s="32" t="s">
        <v>1625</v>
      </c>
    </row>
    <row r="30" spans="1:4" x14ac:dyDescent="0.3">
      <c r="A30" s="32" t="s">
        <v>1637</v>
      </c>
      <c r="B30" s="32">
        <v>40</v>
      </c>
      <c r="C30" s="32" t="s">
        <v>1616</v>
      </c>
      <c r="D30" s="32" t="s">
        <v>1633</v>
      </c>
    </row>
    <row r="31" spans="1:4" x14ac:dyDescent="0.3">
      <c r="A31" s="32" t="s">
        <v>370</v>
      </c>
      <c r="B31" s="32">
        <v>39</v>
      </c>
      <c r="C31" s="32" t="s">
        <v>1616</v>
      </c>
      <c r="D31" s="32" t="s">
        <v>1626</v>
      </c>
    </row>
  </sheetData>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CF8E0-670B-47DA-AC39-8C9B7D538ACC}">
  <sheetPr codeName="Leht81"/>
  <dimension ref="A1:K22"/>
  <sheetViews>
    <sheetView zoomScale="140" zoomScaleNormal="140" workbookViewId="0"/>
  </sheetViews>
  <sheetFormatPr defaultColWidth="8.88671875" defaultRowHeight="15.6" x14ac:dyDescent="0.3"/>
  <cols>
    <col min="1" max="1" width="8.5546875" style="32" bestFit="1" customWidth="1"/>
    <col min="2" max="2" width="6.77734375" style="32" bestFit="1" customWidth="1"/>
    <col min="3" max="3" width="13.33203125" style="32" bestFit="1" customWidth="1"/>
    <col min="4" max="16384" width="8.88671875" style="32"/>
  </cols>
  <sheetData>
    <row r="1" spans="1:11" x14ac:dyDescent="0.3">
      <c r="A1" s="62" t="s">
        <v>3540</v>
      </c>
      <c r="B1" s="62" t="s">
        <v>1644</v>
      </c>
      <c r="C1" s="62" t="s">
        <v>3541</v>
      </c>
    </row>
    <row r="2" spans="1:11" x14ac:dyDescent="0.3">
      <c r="A2" s="31" t="s">
        <v>57</v>
      </c>
      <c r="B2" s="31">
        <v>4</v>
      </c>
      <c r="C2" s="88"/>
      <c r="E2" s="381" t="s">
        <v>3542</v>
      </c>
      <c r="F2" s="381"/>
      <c r="G2" s="381"/>
      <c r="H2" s="381"/>
      <c r="I2" s="381"/>
      <c r="J2" s="381"/>
      <c r="K2" s="381"/>
    </row>
    <row r="3" spans="1:11" x14ac:dyDescent="0.3">
      <c r="A3" s="31" t="s">
        <v>55</v>
      </c>
      <c r="B3" s="31">
        <v>2</v>
      </c>
      <c r="C3" s="88"/>
    </row>
    <row r="4" spans="1:11" x14ac:dyDescent="0.3">
      <c r="A4" s="31" t="s">
        <v>7</v>
      </c>
      <c r="B4" s="31">
        <v>1</v>
      </c>
      <c r="C4" s="88"/>
    </row>
    <row r="5" spans="1:11" x14ac:dyDescent="0.3">
      <c r="A5" s="31" t="s">
        <v>589</v>
      </c>
      <c r="B5" s="31">
        <v>2</v>
      </c>
      <c r="C5" s="88"/>
    </row>
    <row r="6" spans="1:11" x14ac:dyDescent="0.3">
      <c r="A6" s="31" t="s">
        <v>371</v>
      </c>
      <c r="B6" s="31">
        <v>3</v>
      </c>
      <c r="C6" s="88"/>
    </row>
    <row r="7" spans="1:11" x14ac:dyDescent="0.3">
      <c r="A7" s="31" t="s">
        <v>394</v>
      </c>
      <c r="B7" s="31">
        <v>5</v>
      </c>
      <c r="C7" s="88"/>
    </row>
    <row r="8" spans="1:11" x14ac:dyDescent="0.3">
      <c r="A8" s="31" t="s">
        <v>5</v>
      </c>
      <c r="B8" s="31">
        <v>3</v>
      </c>
      <c r="C8" s="88"/>
    </row>
    <row r="9" spans="1:11" x14ac:dyDescent="0.3">
      <c r="A9" s="31" t="s">
        <v>3543</v>
      </c>
      <c r="B9" s="31">
        <v>5</v>
      </c>
      <c r="C9" s="88"/>
    </row>
    <row r="10" spans="1:11" x14ac:dyDescent="0.3">
      <c r="A10" s="31" t="s">
        <v>877</v>
      </c>
      <c r="B10" s="31">
        <v>4</v>
      </c>
      <c r="C10" s="88"/>
    </row>
    <row r="13" spans="1:11" x14ac:dyDescent="0.3">
      <c r="A13" s="137" t="s">
        <v>3540</v>
      </c>
      <c r="B13" s="137" t="s">
        <v>1644</v>
      </c>
      <c r="C13" s="137" t="s">
        <v>3541</v>
      </c>
    </row>
    <row r="14" spans="1:11" x14ac:dyDescent="0.3">
      <c r="A14" s="138" t="s">
        <v>57</v>
      </c>
      <c r="B14" s="138">
        <f>B2</f>
        <v>4</v>
      </c>
      <c r="C14" s="187" t="str">
        <f>CHOOSE(B14,"Puudulik","Nõrk","Rahuldav","Hea","Suurepärane")</f>
        <v>Hea</v>
      </c>
    </row>
    <row r="15" spans="1:11" x14ac:dyDescent="0.3">
      <c r="A15" s="138" t="s">
        <v>55</v>
      </c>
      <c r="B15" s="138">
        <f t="shared" ref="B15:B22" si="0">B3</f>
        <v>2</v>
      </c>
      <c r="C15" s="187" t="str">
        <f t="shared" ref="C15:C22" si="1">CHOOSE(B15,"Puudulik","Nõrk","Rahuldav","Hea","Suurepärane")</f>
        <v>Nõrk</v>
      </c>
    </row>
    <row r="16" spans="1:11" x14ac:dyDescent="0.3">
      <c r="A16" s="138" t="s">
        <v>7</v>
      </c>
      <c r="B16" s="138">
        <f t="shared" si="0"/>
        <v>1</v>
      </c>
      <c r="C16" s="187" t="str">
        <f t="shared" si="1"/>
        <v>Puudulik</v>
      </c>
    </row>
    <row r="17" spans="1:3" x14ac:dyDescent="0.3">
      <c r="A17" s="138" t="s">
        <v>589</v>
      </c>
      <c r="B17" s="138">
        <f t="shared" si="0"/>
        <v>2</v>
      </c>
      <c r="C17" s="187" t="str">
        <f t="shared" si="1"/>
        <v>Nõrk</v>
      </c>
    </row>
    <row r="18" spans="1:3" x14ac:dyDescent="0.3">
      <c r="A18" s="138" t="s">
        <v>371</v>
      </c>
      <c r="B18" s="138">
        <f t="shared" si="0"/>
        <v>3</v>
      </c>
      <c r="C18" s="187" t="str">
        <f t="shared" si="1"/>
        <v>Rahuldav</v>
      </c>
    </row>
    <row r="19" spans="1:3" x14ac:dyDescent="0.3">
      <c r="A19" s="138" t="s">
        <v>394</v>
      </c>
      <c r="B19" s="138">
        <f t="shared" si="0"/>
        <v>5</v>
      </c>
      <c r="C19" s="187" t="str">
        <f t="shared" si="1"/>
        <v>Suurepärane</v>
      </c>
    </row>
    <row r="20" spans="1:3" x14ac:dyDescent="0.3">
      <c r="A20" s="138" t="s">
        <v>5</v>
      </c>
      <c r="B20" s="138">
        <f t="shared" si="0"/>
        <v>3</v>
      </c>
      <c r="C20" s="187" t="str">
        <f t="shared" si="1"/>
        <v>Rahuldav</v>
      </c>
    </row>
    <row r="21" spans="1:3" x14ac:dyDescent="0.3">
      <c r="A21" s="138" t="s">
        <v>3543</v>
      </c>
      <c r="B21" s="138">
        <f t="shared" si="0"/>
        <v>5</v>
      </c>
      <c r="C21" s="187" t="str">
        <f t="shared" si="1"/>
        <v>Suurepärane</v>
      </c>
    </row>
    <row r="22" spans="1:3" x14ac:dyDescent="0.3">
      <c r="A22" s="138" t="s">
        <v>877</v>
      </c>
      <c r="B22" s="138">
        <f t="shared" si="0"/>
        <v>4</v>
      </c>
      <c r="C22" s="187" t="str">
        <f t="shared" si="1"/>
        <v>Hea</v>
      </c>
    </row>
  </sheetData>
  <mergeCells count="1">
    <mergeCell ref="E2:K2"/>
  </mergeCells>
  <pageMargins left="0.7" right="0.7" top="0.75" bottom="0.75" header="0.3" footer="0.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ABE24-E81E-45D8-89BC-56105162D116}">
  <sheetPr codeName="Leht38"/>
  <dimension ref="A1:J42"/>
  <sheetViews>
    <sheetView zoomScale="140" zoomScaleNormal="140" workbookViewId="0"/>
  </sheetViews>
  <sheetFormatPr defaultColWidth="8.77734375" defaultRowHeight="15.6" x14ac:dyDescent="0.3"/>
  <cols>
    <col min="1" max="1" width="14.6640625" style="32" bestFit="1" customWidth="1"/>
    <col min="2" max="2" width="19.77734375" style="32" bestFit="1" customWidth="1"/>
    <col min="3" max="4" width="21.33203125" style="32" bestFit="1" customWidth="1"/>
    <col min="5" max="5" width="2.5546875" style="32" customWidth="1"/>
    <col min="6" max="6" width="14.21875" style="32" bestFit="1" customWidth="1"/>
    <col min="7" max="7" width="6.77734375" style="32" bestFit="1" customWidth="1"/>
    <col min="8" max="16384" width="8.77734375" style="32"/>
  </cols>
  <sheetData>
    <row r="1" spans="1:7" x14ac:dyDescent="0.3">
      <c r="A1" s="62" t="s">
        <v>50</v>
      </c>
      <c r="B1" s="62" t="s">
        <v>1643</v>
      </c>
      <c r="C1" s="62" t="s">
        <v>1644</v>
      </c>
      <c r="F1" s="62" t="s">
        <v>1643</v>
      </c>
      <c r="G1" s="62" t="s">
        <v>1644</v>
      </c>
    </row>
    <row r="2" spans="1:7" x14ac:dyDescent="0.3">
      <c r="A2" s="31" t="s">
        <v>1645</v>
      </c>
      <c r="B2" s="31">
        <v>26</v>
      </c>
      <c r="C2" s="139"/>
      <c r="F2" s="31">
        <v>0</v>
      </c>
      <c r="G2" s="31">
        <v>1</v>
      </c>
    </row>
    <row r="3" spans="1:7" x14ac:dyDescent="0.3">
      <c r="A3" s="31" t="s">
        <v>1646</v>
      </c>
      <c r="B3" s="31">
        <v>82</v>
      </c>
      <c r="C3" s="139"/>
      <c r="F3" s="31">
        <v>55</v>
      </c>
      <c r="G3" s="31">
        <v>2</v>
      </c>
    </row>
    <row r="4" spans="1:7" x14ac:dyDescent="0.3">
      <c r="A4" s="31" t="s">
        <v>1647</v>
      </c>
      <c r="B4" s="31">
        <v>99</v>
      </c>
      <c r="C4" s="139"/>
      <c r="F4" s="31">
        <v>70</v>
      </c>
      <c r="G4" s="31">
        <v>3</v>
      </c>
    </row>
    <row r="5" spans="1:7" x14ac:dyDescent="0.3">
      <c r="A5" s="31" t="s">
        <v>1648</v>
      </c>
      <c r="B5" s="31">
        <v>16</v>
      </c>
      <c r="C5" s="139"/>
      <c r="F5" s="31">
        <v>80</v>
      </c>
      <c r="G5" s="31">
        <v>4</v>
      </c>
    </row>
    <row r="6" spans="1:7" x14ac:dyDescent="0.3">
      <c r="A6" s="31" t="s">
        <v>1649</v>
      </c>
      <c r="B6" s="31">
        <v>75</v>
      </c>
      <c r="C6" s="139"/>
      <c r="F6" s="31">
        <v>90</v>
      </c>
      <c r="G6" s="31">
        <v>5</v>
      </c>
    </row>
    <row r="7" spans="1:7" x14ac:dyDescent="0.3">
      <c r="A7" s="31" t="s">
        <v>1650</v>
      </c>
      <c r="B7" s="31">
        <v>18</v>
      </c>
      <c r="C7" s="139"/>
    </row>
    <row r="8" spans="1:7" x14ac:dyDescent="0.3">
      <c r="A8" s="31" t="s">
        <v>1651</v>
      </c>
      <c r="B8" s="31">
        <v>89</v>
      </c>
      <c r="C8" s="139"/>
    </row>
    <row r="11" spans="1:7" x14ac:dyDescent="0.3">
      <c r="A11" s="137" t="s">
        <v>50</v>
      </c>
      <c r="B11" s="137" t="s">
        <v>1643</v>
      </c>
      <c r="C11" s="137" t="s">
        <v>3803</v>
      </c>
      <c r="D11" s="137" t="s">
        <v>3804</v>
      </c>
    </row>
    <row r="12" spans="1:7" x14ac:dyDescent="0.3">
      <c r="A12" s="138" t="s">
        <v>1645</v>
      </c>
      <c r="B12" s="138">
        <f>B2</f>
        <v>26</v>
      </c>
      <c r="C12" s="36">
        <f>VLOOKUP(B12,$F$2:$G$6,2,TRUE)</f>
        <v>1</v>
      </c>
      <c r="D12" s="36">
        <f>_xlfn.XLOOKUP(B12, $F$2:$F$6, $G$2:$G$6, , -1)</f>
        <v>1</v>
      </c>
    </row>
    <row r="13" spans="1:7" x14ac:dyDescent="0.3">
      <c r="A13" s="138" t="s">
        <v>1646</v>
      </c>
      <c r="B13" s="138">
        <f t="shared" ref="B13:B18" si="0">B3</f>
        <v>82</v>
      </c>
      <c r="C13" s="36">
        <f t="shared" ref="C13:C18" si="1">VLOOKUP(B13,$F$2:$G$6,2,TRUE)</f>
        <v>4</v>
      </c>
      <c r="D13" s="36">
        <f t="shared" ref="D13:D18" si="2">_xlfn.XLOOKUP(B13, $F$2:$F$6, $G$2:$G$6, , -1)</f>
        <v>4</v>
      </c>
    </row>
    <row r="14" spans="1:7" x14ac:dyDescent="0.3">
      <c r="A14" s="138" t="s">
        <v>1647</v>
      </c>
      <c r="B14" s="138">
        <f t="shared" si="0"/>
        <v>99</v>
      </c>
      <c r="C14" s="36">
        <f t="shared" si="1"/>
        <v>5</v>
      </c>
      <c r="D14" s="36">
        <f t="shared" si="2"/>
        <v>5</v>
      </c>
    </row>
    <row r="15" spans="1:7" x14ac:dyDescent="0.3">
      <c r="A15" s="138" t="s">
        <v>1648</v>
      </c>
      <c r="B15" s="138">
        <f t="shared" si="0"/>
        <v>16</v>
      </c>
      <c r="C15" s="36">
        <f t="shared" si="1"/>
        <v>1</v>
      </c>
      <c r="D15" s="36">
        <f>_xlfn.XLOOKUP(B15, $F$2:$F$6, $G$2:$G$6, , -1)</f>
        <v>1</v>
      </c>
    </row>
    <row r="16" spans="1:7" x14ac:dyDescent="0.3">
      <c r="A16" s="138" t="s">
        <v>1649</v>
      </c>
      <c r="B16" s="138">
        <f t="shared" si="0"/>
        <v>75</v>
      </c>
      <c r="C16" s="36">
        <f t="shared" si="1"/>
        <v>3</v>
      </c>
      <c r="D16" s="36">
        <f>_xlfn.XLOOKUP(B16, $F$2:$F$6, $G$2:$G$6, , -1)</f>
        <v>3</v>
      </c>
    </row>
    <row r="17" spans="1:10" x14ac:dyDescent="0.3">
      <c r="A17" s="138" t="s">
        <v>1650</v>
      </c>
      <c r="B17" s="138">
        <f t="shared" si="0"/>
        <v>18</v>
      </c>
      <c r="C17" s="36">
        <f t="shared" si="1"/>
        <v>1</v>
      </c>
      <c r="D17" s="36">
        <f t="shared" si="2"/>
        <v>1</v>
      </c>
    </row>
    <row r="18" spans="1:10" x14ac:dyDescent="0.3">
      <c r="A18" s="138" t="s">
        <v>1651</v>
      </c>
      <c r="B18" s="138">
        <f t="shared" si="0"/>
        <v>89</v>
      </c>
      <c r="C18" s="36">
        <f t="shared" si="1"/>
        <v>4</v>
      </c>
      <c r="D18" s="36">
        <f t="shared" si="2"/>
        <v>4</v>
      </c>
    </row>
    <row r="19" spans="1:10" x14ac:dyDescent="0.3">
      <c r="A19" s="238"/>
      <c r="B19" s="238"/>
    </row>
    <row r="20" spans="1:10" x14ac:dyDescent="0.3">
      <c r="C20" s="230"/>
      <c r="D20" s="230"/>
      <c r="E20" s="230"/>
      <c r="F20" s="230"/>
      <c r="G20" s="230"/>
      <c r="H20" s="230"/>
      <c r="I20" s="230"/>
      <c r="J20" s="230"/>
    </row>
    <row r="21" spans="1:10" x14ac:dyDescent="0.3">
      <c r="A21" s="228">
        <v>-1</v>
      </c>
      <c r="B21" s="228" t="s">
        <v>3805</v>
      </c>
    </row>
    <row r="22" spans="1:10" x14ac:dyDescent="0.3">
      <c r="A22" s="228">
        <v>0</v>
      </c>
      <c r="B22" s="228" t="s">
        <v>3790</v>
      </c>
    </row>
    <row r="23" spans="1:10" x14ac:dyDescent="0.3">
      <c r="A23" s="228">
        <v>50</v>
      </c>
      <c r="B23" s="228" t="s">
        <v>3791</v>
      </c>
    </row>
    <row r="24" spans="1:10" x14ac:dyDescent="0.3">
      <c r="A24" s="228">
        <v>80</v>
      </c>
      <c r="B24" s="228" t="s">
        <v>3792</v>
      </c>
    </row>
    <row r="26" spans="1:10" x14ac:dyDescent="0.3">
      <c r="A26" s="62" t="s">
        <v>50</v>
      </c>
      <c r="B26" s="62" t="s">
        <v>1643</v>
      </c>
      <c r="C26" s="62" t="s">
        <v>1644</v>
      </c>
    </row>
    <row r="27" spans="1:10" x14ac:dyDescent="0.3">
      <c r="A27" s="31" t="s">
        <v>1645</v>
      </c>
      <c r="B27" s="31">
        <v>-1</v>
      </c>
      <c r="C27" s="229"/>
    </row>
    <row r="28" spans="1:10" x14ac:dyDescent="0.3">
      <c r="A28" s="31" t="s">
        <v>1646</v>
      </c>
      <c r="B28" s="31">
        <v>82</v>
      </c>
      <c r="C28" s="229"/>
    </row>
    <row r="29" spans="1:10" x14ac:dyDescent="0.3">
      <c r="A29" s="31" t="s">
        <v>1647</v>
      </c>
      <c r="B29" s="31">
        <v>99</v>
      </c>
      <c r="C29" s="229"/>
    </row>
    <row r="30" spans="1:10" x14ac:dyDescent="0.3">
      <c r="A30" s="31" t="s">
        <v>1648</v>
      </c>
      <c r="B30" s="31">
        <v>16</v>
      </c>
      <c r="C30" s="229"/>
    </row>
    <row r="31" spans="1:10" x14ac:dyDescent="0.3">
      <c r="A31" s="31" t="s">
        <v>1649</v>
      </c>
      <c r="B31" s="31">
        <v>75</v>
      </c>
      <c r="C31" s="229"/>
    </row>
    <row r="32" spans="1:10" x14ac:dyDescent="0.3">
      <c r="A32" s="31" t="s">
        <v>1650</v>
      </c>
      <c r="B32" s="31">
        <v>18</v>
      </c>
      <c r="C32" s="229"/>
    </row>
    <row r="33" spans="1:4" x14ac:dyDescent="0.3">
      <c r="A33" s="31" t="s">
        <v>1651</v>
      </c>
      <c r="B33" s="31">
        <v>89</v>
      </c>
      <c r="C33" s="229"/>
    </row>
    <row r="35" spans="1:4" x14ac:dyDescent="0.3">
      <c r="A35" s="62" t="s">
        <v>50</v>
      </c>
      <c r="B35" s="62" t="s">
        <v>1643</v>
      </c>
      <c r="C35" s="62" t="s">
        <v>3803</v>
      </c>
      <c r="D35" s="62" t="s">
        <v>3804</v>
      </c>
    </row>
    <row r="36" spans="1:4" x14ac:dyDescent="0.3">
      <c r="A36" s="31" t="s">
        <v>1645</v>
      </c>
      <c r="B36" s="31">
        <f>B27</f>
        <v>-1</v>
      </c>
      <c r="C36" s="36" t="str">
        <f>VLOOKUP(B36,$A$21:$B$24,2,TRUE)</f>
        <v>Puudub hinnang</v>
      </c>
      <c r="D36" s="36" t="str">
        <f>_xlfn.XLOOKUP(B36, $A$21:$A$24, $B$21:$B$24, "Puudub hinnang", -1)</f>
        <v>Puudub hinnang</v>
      </c>
    </row>
    <row r="37" spans="1:4" x14ac:dyDescent="0.3">
      <c r="A37" s="31" t="s">
        <v>1646</v>
      </c>
      <c r="B37" s="31">
        <f t="shared" ref="B37:B42" si="3">B28</f>
        <v>82</v>
      </c>
      <c r="C37" s="36" t="str">
        <f t="shared" ref="C37:C42" si="4">VLOOKUP(B37,$A$22:$B$24,2,TRUE)</f>
        <v>Väga hästi</v>
      </c>
      <c r="D37" s="36" t="str">
        <f t="shared" ref="D37:D42" si="5">_xlfn.XLOOKUP(B37, $A$21:$A$24, $B$21:$B$24, "Puudub hinnang", -1)</f>
        <v>Väga hästi</v>
      </c>
    </row>
    <row r="38" spans="1:4" x14ac:dyDescent="0.3">
      <c r="A38" s="31" t="s">
        <v>1647</v>
      </c>
      <c r="B38" s="31">
        <f t="shared" si="3"/>
        <v>99</v>
      </c>
      <c r="C38" s="36" t="str">
        <f t="shared" si="4"/>
        <v>Väga hästi</v>
      </c>
      <c r="D38" s="36" t="str">
        <f t="shared" si="5"/>
        <v>Väga hästi</v>
      </c>
    </row>
    <row r="39" spans="1:4" x14ac:dyDescent="0.3">
      <c r="A39" s="31" t="s">
        <v>1648</v>
      </c>
      <c r="B39" s="31">
        <f t="shared" si="3"/>
        <v>16</v>
      </c>
      <c r="C39" s="36" t="str">
        <f t="shared" si="4"/>
        <v>Vaja sooritada uuesti</v>
      </c>
      <c r="D39" s="36" t="str">
        <f t="shared" si="5"/>
        <v>Vaja sooritada uuesti</v>
      </c>
    </row>
    <row r="40" spans="1:4" x14ac:dyDescent="0.3">
      <c r="A40" s="31" t="s">
        <v>1649</v>
      </c>
      <c r="B40" s="31">
        <f t="shared" si="3"/>
        <v>75</v>
      </c>
      <c r="C40" s="36" t="str">
        <f t="shared" si="4"/>
        <v>Hästi</v>
      </c>
      <c r="D40" s="36" t="str">
        <f t="shared" si="5"/>
        <v>Hästi</v>
      </c>
    </row>
    <row r="41" spans="1:4" x14ac:dyDescent="0.3">
      <c r="A41" s="31" t="s">
        <v>1650</v>
      </c>
      <c r="B41" s="31">
        <f t="shared" si="3"/>
        <v>18</v>
      </c>
      <c r="C41" s="36" t="str">
        <f t="shared" si="4"/>
        <v>Vaja sooritada uuesti</v>
      </c>
      <c r="D41" s="36" t="str">
        <f t="shared" si="5"/>
        <v>Vaja sooritada uuesti</v>
      </c>
    </row>
    <row r="42" spans="1:4" x14ac:dyDescent="0.3">
      <c r="A42" s="31" t="s">
        <v>1651</v>
      </c>
      <c r="B42" s="31">
        <f t="shared" si="3"/>
        <v>89</v>
      </c>
      <c r="C42" s="36" t="str">
        <f t="shared" si="4"/>
        <v>Väga hästi</v>
      </c>
      <c r="D42" s="36" t="str">
        <f t="shared" si="5"/>
        <v>Väga hästi</v>
      </c>
    </row>
  </sheetData>
  <pageMargins left="0.7" right="0.7" top="0.75" bottom="0.75" header="0.3" footer="0.3"/>
  <legacyDrawing r:id="rId1"/>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EE30F-76C9-4344-B1CE-DDE6980BAE70}">
  <sheetPr codeName="Leht39"/>
  <dimension ref="A1:D66"/>
  <sheetViews>
    <sheetView zoomScale="140" zoomScaleNormal="140" workbookViewId="0"/>
  </sheetViews>
  <sheetFormatPr defaultColWidth="8.77734375" defaultRowHeight="15.6" x14ac:dyDescent="0.3"/>
  <cols>
    <col min="1" max="1" width="14.21875" style="32" bestFit="1" customWidth="1"/>
    <col min="2" max="2" width="26.6640625" style="32" bestFit="1" customWidth="1"/>
    <col min="3" max="3" width="18" style="32" bestFit="1" customWidth="1"/>
    <col min="4" max="4" width="15" style="32" bestFit="1" customWidth="1"/>
    <col min="5" max="5" width="18.21875" style="32" customWidth="1"/>
    <col min="6" max="6" width="17" style="32" customWidth="1"/>
    <col min="7" max="7" width="18.33203125" style="32" customWidth="1"/>
    <col min="8" max="16384" width="8.77734375" style="32"/>
  </cols>
  <sheetData>
    <row r="1" spans="1:3" x14ac:dyDescent="0.3">
      <c r="A1" s="62" t="s">
        <v>50</v>
      </c>
      <c r="B1" s="62" t="s">
        <v>1652</v>
      </c>
      <c r="C1" s="62" t="s">
        <v>1653</v>
      </c>
    </row>
    <row r="2" spans="1:3" x14ac:dyDescent="0.3">
      <c r="A2" s="139"/>
      <c r="B2" s="139"/>
      <c r="C2" s="139"/>
    </row>
    <row r="4" spans="1:3" x14ac:dyDescent="0.3">
      <c r="A4" s="32" t="s">
        <v>50</v>
      </c>
      <c r="B4" s="32" t="s">
        <v>1652</v>
      </c>
      <c r="C4" s="32" t="s">
        <v>1653</v>
      </c>
    </row>
    <row r="5" spans="1:3" x14ac:dyDescent="0.3">
      <c r="A5" s="32" t="s">
        <v>1645</v>
      </c>
      <c r="B5" s="32" t="s">
        <v>1655</v>
      </c>
      <c r="C5" s="32" t="s">
        <v>1656</v>
      </c>
    </row>
    <row r="6" spans="1:3" x14ac:dyDescent="0.3">
      <c r="A6" s="32" t="s">
        <v>1646</v>
      </c>
      <c r="B6" s="32" t="s">
        <v>1657</v>
      </c>
      <c r="C6" s="32" t="s">
        <v>1658</v>
      </c>
    </row>
    <row r="7" spans="1:3" x14ac:dyDescent="0.3">
      <c r="A7" s="32" t="s">
        <v>1647</v>
      </c>
      <c r="B7" s="32" t="s">
        <v>1659</v>
      </c>
      <c r="C7" s="32" t="s">
        <v>1660</v>
      </c>
    </row>
    <row r="8" spans="1:3" x14ac:dyDescent="0.3">
      <c r="A8" s="32" t="s">
        <v>1648</v>
      </c>
      <c r="B8" s="32" t="s">
        <v>1661</v>
      </c>
      <c r="C8" s="32" t="s">
        <v>1662</v>
      </c>
    </row>
    <row r="9" spans="1:3" x14ac:dyDescent="0.3">
      <c r="A9" s="32" t="s">
        <v>1649</v>
      </c>
      <c r="B9" s="32" t="s">
        <v>1663</v>
      </c>
      <c r="C9" s="32" t="s">
        <v>1664</v>
      </c>
    </row>
    <row r="10" spans="1:3" x14ac:dyDescent="0.3">
      <c r="A10" s="32" t="s">
        <v>1650</v>
      </c>
      <c r="B10" s="32" t="s">
        <v>1665</v>
      </c>
      <c r="C10" s="32" t="s">
        <v>1666</v>
      </c>
    </row>
    <row r="11" spans="1:3" x14ac:dyDescent="0.3">
      <c r="A11" s="32" t="s">
        <v>1651</v>
      </c>
      <c r="B11" s="32" t="s">
        <v>1667</v>
      </c>
      <c r="C11" s="32" t="s">
        <v>1668</v>
      </c>
    </row>
    <row r="12" spans="1:3" x14ac:dyDescent="0.3">
      <c r="A12" s="32" t="s">
        <v>1654</v>
      </c>
      <c r="B12" s="32" t="s">
        <v>1669</v>
      </c>
      <c r="C12" s="32" t="s">
        <v>1670</v>
      </c>
    </row>
    <row r="13" spans="1:3" x14ac:dyDescent="0.3">
      <c r="A13" s="32" t="s">
        <v>1671</v>
      </c>
      <c r="B13" s="32" t="s">
        <v>1672</v>
      </c>
      <c r="C13" s="32" t="s">
        <v>1673</v>
      </c>
    </row>
    <row r="14" spans="1:3" x14ac:dyDescent="0.3">
      <c r="A14" s="32" t="s">
        <v>1674</v>
      </c>
      <c r="B14" s="32" t="s">
        <v>1675</v>
      </c>
      <c r="C14" s="32" t="s">
        <v>1676</v>
      </c>
    </row>
    <row r="15" spans="1:3" x14ac:dyDescent="0.3">
      <c r="A15" s="32" t="s">
        <v>1677</v>
      </c>
      <c r="B15" s="32" t="s">
        <v>1678</v>
      </c>
      <c r="C15" s="32" t="s">
        <v>1679</v>
      </c>
    </row>
    <row r="16" spans="1:3" x14ac:dyDescent="0.3">
      <c r="A16" s="32" t="s">
        <v>1680</v>
      </c>
      <c r="B16" s="32" t="s">
        <v>1681</v>
      </c>
      <c r="C16" s="32" t="s">
        <v>1682</v>
      </c>
    </row>
    <row r="17" spans="1:3" x14ac:dyDescent="0.3">
      <c r="A17" s="32" t="s">
        <v>1683</v>
      </c>
      <c r="B17" s="32" t="s">
        <v>1684</v>
      </c>
      <c r="C17" s="32" t="s">
        <v>1660</v>
      </c>
    </row>
    <row r="18" spans="1:3" x14ac:dyDescent="0.3">
      <c r="A18" s="32" t="s">
        <v>1685</v>
      </c>
      <c r="B18" s="32" t="s">
        <v>1686</v>
      </c>
      <c r="C18" s="32" t="s">
        <v>1687</v>
      </c>
    </row>
    <row r="19" spans="1:3" x14ac:dyDescent="0.3">
      <c r="A19" s="32" t="s">
        <v>1688</v>
      </c>
      <c r="B19" s="32" t="s">
        <v>1689</v>
      </c>
      <c r="C19" s="32" t="s">
        <v>1690</v>
      </c>
    </row>
    <row r="20" spans="1:3" x14ac:dyDescent="0.3">
      <c r="A20" s="32" t="s">
        <v>1691</v>
      </c>
      <c r="B20" s="32" t="s">
        <v>1692</v>
      </c>
      <c r="C20" s="32" t="s">
        <v>1664</v>
      </c>
    </row>
    <row r="21" spans="1:3" x14ac:dyDescent="0.3">
      <c r="A21" s="32" t="s">
        <v>1693</v>
      </c>
      <c r="B21" s="32" t="s">
        <v>1694</v>
      </c>
      <c r="C21" s="32" t="s">
        <v>1666</v>
      </c>
    </row>
    <row r="22" spans="1:3" x14ac:dyDescent="0.3">
      <c r="A22" s="32" t="s">
        <v>1695</v>
      </c>
      <c r="B22" s="32" t="s">
        <v>1661</v>
      </c>
      <c r="C22" s="32" t="s">
        <v>1662</v>
      </c>
    </row>
    <row r="23" spans="1:3" x14ac:dyDescent="0.3">
      <c r="A23" s="32" t="s">
        <v>1696</v>
      </c>
      <c r="B23" s="32" t="s">
        <v>1697</v>
      </c>
      <c r="C23" s="32" t="s">
        <v>1658</v>
      </c>
    </row>
    <row r="24" spans="1:3" x14ac:dyDescent="0.3">
      <c r="A24" s="32" t="s">
        <v>1698</v>
      </c>
      <c r="B24" s="32" t="s">
        <v>1659</v>
      </c>
      <c r="C24" s="32" t="s">
        <v>1660</v>
      </c>
    </row>
    <row r="25" spans="1:3" x14ac:dyDescent="0.3">
      <c r="A25" s="32" t="s">
        <v>1699</v>
      </c>
      <c r="B25" s="32" t="s">
        <v>1700</v>
      </c>
      <c r="C25" s="32" t="s">
        <v>1670</v>
      </c>
    </row>
    <row r="26" spans="1:3" x14ac:dyDescent="0.3">
      <c r="A26" s="32" t="s">
        <v>1701</v>
      </c>
      <c r="B26" s="32" t="s">
        <v>1689</v>
      </c>
      <c r="C26" s="32" t="s">
        <v>1690</v>
      </c>
    </row>
    <row r="27" spans="1:3" x14ac:dyDescent="0.3">
      <c r="A27" s="32" t="s">
        <v>1702</v>
      </c>
      <c r="B27" s="32" t="s">
        <v>1703</v>
      </c>
      <c r="C27" s="32" t="s">
        <v>1673</v>
      </c>
    </row>
    <row r="28" spans="1:3" x14ac:dyDescent="0.3">
      <c r="A28" s="32" t="s">
        <v>1704</v>
      </c>
      <c r="B28" s="32" t="s">
        <v>1686</v>
      </c>
      <c r="C28" s="32" t="s">
        <v>1687</v>
      </c>
    </row>
    <row r="29" spans="1:3" x14ac:dyDescent="0.3">
      <c r="A29" s="32" t="s">
        <v>1705</v>
      </c>
      <c r="B29" s="32" t="s">
        <v>1675</v>
      </c>
      <c r="C29" s="32" t="s">
        <v>1676</v>
      </c>
    </row>
    <row r="32" spans="1:3" x14ac:dyDescent="0.3">
      <c r="A32" s="132" t="s">
        <v>50</v>
      </c>
      <c r="B32" s="132" t="s">
        <v>1652</v>
      </c>
      <c r="C32" s="132" t="s">
        <v>1653</v>
      </c>
    </row>
    <row r="33" spans="1:3" x14ac:dyDescent="0.3">
      <c r="A33" s="31" t="s">
        <v>1654</v>
      </c>
      <c r="B33" s="141" t="str">
        <f>VLOOKUP(A33,$A$35:$C$60,2,FALSE)</f>
        <v>Personalijuht</v>
      </c>
      <c r="C33" s="141" t="str">
        <f>VLOOKUP(A33,$A$35:$C$60,3,FALSE)</f>
        <v>Personaliosakond</v>
      </c>
    </row>
    <row r="35" spans="1:3" x14ac:dyDescent="0.3">
      <c r="A35" s="134" t="s">
        <v>50</v>
      </c>
      <c r="B35" s="135" t="s">
        <v>1652</v>
      </c>
      <c r="C35" s="136" t="s">
        <v>1653</v>
      </c>
    </row>
    <row r="36" spans="1:3" x14ac:dyDescent="0.3">
      <c r="A36" s="142" t="s">
        <v>1645</v>
      </c>
      <c r="B36" s="31" t="s">
        <v>1655</v>
      </c>
      <c r="C36" s="93" t="s">
        <v>1656</v>
      </c>
    </row>
    <row r="37" spans="1:3" x14ac:dyDescent="0.3">
      <c r="A37" s="142" t="s">
        <v>1646</v>
      </c>
      <c r="B37" s="31" t="s">
        <v>1657</v>
      </c>
      <c r="C37" s="93" t="s">
        <v>1658</v>
      </c>
    </row>
    <row r="38" spans="1:3" x14ac:dyDescent="0.3">
      <c r="A38" s="142" t="s">
        <v>1647</v>
      </c>
      <c r="B38" s="31" t="s">
        <v>1659</v>
      </c>
      <c r="C38" s="93" t="s">
        <v>1660</v>
      </c>
    </row>
    <row r="39" spans="1:3" x14ac:dyDescent="0.3">
      <c r="A39" s="142" t="s">
        <v>1648</v>
      </c>
      <c r="B39" s="31" t="s">
        <v>1661</v>
      </c>
      <c r="C39" s="93" t="s">
        <v>1662</v>
      </c>
    </row>
    <row r="40" spans="1:3" x14ac:dyDescent="0.3">
      <c r="A40" s="142" t="s">
        <v>1649</v>
      </c>
      <c r="B40" s="31" t="s">
        <v>1663</v>
      </c>
      <c r="C40" s="93" t="s">
        <v>1664</v>
      </c>
    </row>
    <row r="41" spans="1:3" x14ac:dyDescent="0.3">
      <c r="A41" s="142" t="s">
        <v>1650</v>
      </c>
      <c r="B41" s="31" t="s">
        <v>1665</v>
      </c>
      <c r="C41" s="93" t="s">
        <v>1666</v>
      </c>
    </row>
    <row r="42" spans="1:3" x14ac:dyDescent="0.3">
      <c r="A42" s="142" t="s">
        <v>1651</v>
      </c>
      <c r="B42" s="31" t="s">
        <v>1667</v>
      </c>
      <c r="C42" s="93" t="s">
        <v>1668</v>
      </c>
    </row>
    <row r="43" spans="1:3" x14ac:dyDescent="0.3">
      <c r="A43" s="142" t="s">
        <v>1654</v>
      </c>
      <c r="B43" s="31" t="s">
        <v>1669</v>
      </c>
      <c r="C43" s="93" t="s">
        <v>1670</v>
      </c>
    </row>
    <row r="44" spans="1:3" x14ac:dyDescent="0.3">
      <c r="A44" s="142" t="s">
        <v>1671</v>
      </c>
      <c r="B44" s="31" t="s">
        <v>1672</v>
      </c>
      <c r="C44" s="93" t="s">
        <v>1673</v>
      </c>
    </row>
    <row r="45" spans="1:3" x14ac:dyDescent="0.3">
      <c r="A45" s="142" t="s">
        <v>1674</v>
      </c>
      <c r="B45" s="31" t="s">
        <v>1675</v>
      </c>
      <c r="C45" s="93" t="s">
        <v>1676</v>
      </c>
    </row>
    <row r="46" spans="1:3" x14ac:dyDescent="0.3">
      <c r="A46" s="142" t="s">
        <v>1677</v>
      </c>
      <c r="B46" s="31" t="s">
        <v>1678</v>
      </c>
      <c r="C46" s="93" t="s">
        <v>1679</v>
      </c>
    </row>
    <row r="47" spans="1:3" x14ac:dyDescent="0.3">
      <c r="A47" s="142" t="s">
        <v>1680</v>
      </c>
      <c r="B47" s="31" t="s">
        <v>1681</v>
      </c>
      <c r="C47" s="93" t="s">
        <v>1682</v>
      </c>
    </row>
    <row r="48" spans="1:3" x14ac:dyDescent="0.3">
      <c r="A48" s="142" t="s">
        <v>1683</v>
      </c>
      <c r="B48" s="31" t="s">
        <v>1684</v>
      </c>
      <c r="C48" s="93" t="s">
        <v>1660</v>
      </c>
    </row>
    <row r="49" spans="1:4" x14ac:dyDescent="0.3">
      <c r="A49" s="142" t="s">
        <v>1685</v>
      </c>
      <c r="B49" s="31" t="s">
        <v>1686</v>
      </c>
      <c r="C49" s="93" t="s">
        <v>1687</v>
      </c>
    </row>
    <row r="50" spans="1:4" x14ac:dyDescent="0.3">
      <c r="A50" s="142" t="s">
        <v>1688</v>
      </c>
      <c r="B50" s="31" t="s">
        <v>1689</v>
      </c>
      <c r="C50" s="93" t="s">
        <v>1690</v>
      </c>
    </row>
    <row r="51" spans="1:4" x14ac:dyDescent="0.3">
      <c r="A51" s="142" t="s">
        <v>1691</v>
      </c>
      <c r="B51" s="31" t="s">
        <v>1692</v>
      </c>
      <c r="C51" s="93" t="s">
        <v>1664</v>
      </c>
    </row>
    <row r="52" spans="1:4" x14ac:dyDescent="0.3">
      <c r="A52" s="142" t="s">
        <v>1693</v>
      </c>
      <c r="B52" s="31" t="s">
        <v>1694</v>
      </c>
      <c r="C52" s="93" t="s">
        <v>1666</v>
      </c>
    </row>
    <row r="53" spans="1:4" x14ac:dyDescent="0.3">
      <c r="A53" s="142" t="s">
        <v>1695</v>
      </c>
      <c r="B53" s="31" t="s">
        <v>1661</v>
      </c>
      <c r="C53" s="93" t="s">
        <v>1662</v>
      </c>
    </row>
    <row r="54" spans="1:4" x14ac:dyDescent="0.3">
      <c r="A54" s="142" t="s">
        <v>1696</v>
      </c>
      <c r="B54" s="31" t="s">
        <v>1697</v>
      </c>
      <c r="C54" s="93" t="s">
        <v>1658</v>
      </c>
    </row>
    <row r="55" spans="1:4" x14ac:dyDescent="0.3">
      <c r="A55" s="142" t="s">
        <v>1698</v>
      </c>
      <c r="B55" s="31" t="s">
        <v>1659</v>
      </c>
      <c r="C55" s="93" t="s">
        <v>1660</v>
      </c>
    </row>
    <row r="56" spans="1:4" x14ac:dyDescent="0.3">
      <c r="A56" s="142" t="s">
        <v>1699</v>
      </c>
      <c r="B56" s="31" t="s">
        <v>1700</v>
      </c>
      <c r="C56" s="93" t="s">
        <v>1670</v>
      </c>
    </row>
    <row r="57" spans="1:4" x14ac:dyDescent="0.3">
      <c r="A57" s="142" t="s">
        <v>1701</v>
      </c>
      <c r="B57" s="31" t="s">
        <v>1689</v>
      </c>
      <c r="C57" s="93" t="s">
        <v>1690</v>
      </c>
    </row>
    <row r="58" spans="1:4" x14ac:dyDescent="0.3">
      <c r="A58" s="142" t="s">
        <v>1702</v>
      </c>
      <c r="B58" s="31" t="s">
        <v>1703</v>
      </c>
      <c r="C58" s="93" t="s">
        <v>1673</v>
      </c>
    </row>
    <row r="59" spans="1:4" x14ac:dyDescent="0.3">
      <c r="A59" s="142" t="s">
        <v>1704</v>
      </c>
      <c r="B59" s="31" t="s">
        <v>1686</v>
      </c>
      <c r="C59" s="93" t="s">
        <v>1687</v>
      </c>
    </row>
    <row r="60" spans="1:4" x14ac:dyDescent="0.3">
      <c r="A60" s="143" t="s">
        <v>1705</v>
      </c>
      <c r="B60" s="144" t="s">
        <v>1675</v>
      </c>
      <c r="C60" s="145" t="s">
        <v>1676</v>
      </c>
    </row>
    <row r="63" spans="1:4" x14ac:dyDescent="0.3">
      <c r="A63" s="36" t="s">
        <v>50</v>
      </c>
      <c r="B63" s="36" t="s">
        <v>1652</v>
      </c>
      <c r="C63" s="36" t="s">
        <v>1653</v>
      </c>
    </row>
    <row r="64" spans="1:4" x14ac:dyDescent="0.3">
      <c r="A64" s="133" t="s">
        <v>1706</v>
      </c>
      <c r="B64" s="133" t="str">
        <f>VLOOKUP(A64,$A$35:$C$60,2,TRUE)</f>
        <v>Personalijuht</v>
      </c>
      <c r="C64" s="133" t="str">
        <f>VLOOKUP(A64,$A$35:$C$60,3,TRUE)</f>
        <v>Personaliosakond</v>
      </c>
      <c r="D64" s="233" t="s">
        <v>1707</v>
      </c>
    </row>
    <row r="65" spans="1:4" x14ac:dyDescent="0.3">
      <c r="A65" s="133" t="s">
        <v>1706</v>
      </c>
      <c r="B65" s="133" t="e">
        <f>VLOOKUP(A65,$A$35:$C$60,2,FALSE)</f>
        <v>#N/A</v>
      </c>
      <c r="C65" s="133" t="e">
        <f>VLOOKUP(A65,$A$35:$C$60,3,FALSE)</f>
        <v>#N/A</v>
      </c>
      <c r="D65" s="233" t="s">
        <v>1708</v>
      </c>
    </row>
    <row r="66" spans="1:4" x14ac:dyDescent="0.3">
      <c r="A66" s="133" t="s">
        <v>1709</v>
      </c>
      <c r="B66" s="133" t="str">
        <f>VLOOKUP(A66,$A$35:$C$60,2,FALSE)</f>
        <v>Uurimis- ja arendusspetsialist</v>
      </c>
      <c r="C66" s="133" t="str">
        <f>VLOOKUP(A66,$A$35:$C$60,3,FALSE)</f>
        <v>Uurimis- ja arendus</v>
      </c>
      <c r="D66" s="233" t="s">
        <v>1708</v>
      </c>
    </row>
  </sheetData>
  <dataValidations count="1">
    <dataValidation type="list" allowBlank="1" showInputMessage="1" showErrorMessage="1" sqref="A33" xr:uid="{771279BE-59EE-4DCE-9F65-9C7A2F438089}">
      <formula1>$A$36:$A$60</formula1>
    </dataValidation>
  </dataValidations>
  <pageMargins left="0.7" right="0.7" top="0.75" bottom="0.75" header="0.3" footer="0.3"/>
  <drawing r:id="rId1"/>
  <legacy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98D29-0336-4881-A1C4-4308FD1EC9BB}">
  <sheetPr codeName="Leht11">
    <tabColor theme="9" tint="0.39997558519241921"/>
  </sheetPr>
  <dimension ref="A1:K51"/>
  <sheetViews>
    <sheetView zoomScale="140" zoomScaleNormal="140" workbookViewId="0"/>
  </sheetViews>
  <sheetFormatPr defaultColWidth="8.77734375" defaultRowHeight="15.6" x14ac:dyDescent="0.3"/>
  <cols>
    <col min="1" max="1" width="8.77734375" style="32" bestFit="1" customWidth="1"/>
    <col min="2" max="2" width="6.5546875" style="32" bestFit="1" customWidth="1"/>
    <col min="3" max="3" width="6.21875" style="32" bestFit="1" customWidth="1"/>
    <col min="4" max="4" width="14.5546875" style="32" bestFit="1" customWidth="1"/>
    <col min="5" max="5" width="10.21875" style="32" customWidth="1"/>
    <col min="6" max="6" width="9.5546875" style="32" customWidth="1"/>
    <col min="7" max="16384" width="8.77734375" style="32"/>
  </cols>
  <sheetData>
    <row r="1" spans="1:11" x14ac:dyDescent="0.3">
      <c r="A1" s="32" t="s">
        <v>2</v>
      </c>
      <c r="B1" s="32" t="s">
        <v>1554</v>
      </c>
      <c r="C1" s="32" t="s">
        <v>1213</v>
      </c>
      <c r="D1" s="32" t="s">
        <v>1624</v>
      </c>
    </row>
    <row r="2" spans="1:11" x14ac:dyDescent="0.3">
      <c r="A2" s="32" t="s">
        <v>1594</v>
      </c>
      <c r="B2" s="32">
        <v>32</v>
      </c>
      <c r="C2" s="32" t="s">
        <v>1616</v>
      </c>
      <c r="D2" s="32" t="s">
        <v>1625</v>
      </c>
      <c r="G2" s="328" t="s">
        <v>2959</v>
      </c>
      <c r="H2" s="328"/>
      <c r="I2" s="328"/>
      <c r="J2" s="328"/>
    </row>
    <row r="3" spans="1:11" x14ac:dyDescent="0.3">
      <c r="A3" s="32" t="s">
        <v>285</v>
      </c>
      <c r="B3" s="32">
        <v>40</v>
      </c>
      <c r="C3" s="32" t="s">
        <v>1616</v>
      </c>
      <c r="D3" s="32" t="s">
        <v>1625</v>
      </c>
      <c r="G3" s="328"/>
      <c r="H3" s="328"/>
      <c r="I3" s="328"/>
      <c r="J3" s="328"/>
    </row>
    <row r="4" spans="1:11" x14ac:dyDescent="0.3">
      <c r="A4" s="32" t="s">
        <v>561</v>
      </c>
      <c r="B4" s="32">
        <v>39</v>
      </c>
      <c r="C4" s="32" t="s">
        <v>1616</v>
      </c>
      <c r="D4" s="32" t="s">
        <v>1625</v>
      </c>
      <c r="G4" s="328"/>
      <c r="H4" s="328"/>
      <c r="I4" s="328"/>
      <c r="J4" s="328"/>
    </row>
    <row r="5" spans="1:11" x14ac:dyDescent="0.3">
      <c r="A5" s="32" t="s">
        <v>1018</v>
      </c>
      <c r="B5" s="32">
        <v>38</v>
      </c>
      <c r="C5" s="32" t="s">
        <v>1616</v>
      </c>
      <c r="D5" s="32" t="s">
        <v>1625</v>
      </c>
      <c r="G5" s="328"/>
      <c r="H5" s="328"/>
      <c r="I5" s="328"/>
      <c r="J5" s="328"/>
    </row>
    <row r="6" spans="1:11" x14ac:dyDescent="0.3">
      <c r="A6" s="32" t="s">
        <v>619</v>
      </c>
      <c r="B6" s="32">
        <v>28</v>
      </c>
      <c r="C6" s="32" t="s">
        <v>1616</v>
      </c>
      <c r="D6" s="32" t="s">
        <v>1625</v>
      </c>
    </row>
    <row r="7" spans="1:11" x14ac:dyDescent="0.3">
      <c r="A7" s="32" t="s">
        <v>704</v>
      </c>
      <c r="B7" s="32">
        <v>32</v>
      </c>
      <c r="C7" s="32" t="s">
        <v>1623</v>
      </c>
      <c r="D7" s="32" t="s">
        <v>1625</v>
      </c>
    </row>
    <row r="8" spans="1:11" x14ac:dyDescent="0.3">
      <c r="A8" s="32" t="s">
        <v>1003</v>
      </c>
      <c r="B8" s="32">
        <v>25</v>
      </c>
      <c r="C8" s="32" t="s">
        <v>1623</v>
      </c>
      <c r="D8" s="32" t="s">
        <v>1625</v>
      </c>
    </row>
    <row r="9" spans="1:11" x14ac:dyDescent="0.3">
      <c r="A9" s="32" t="s">
        <v>275</v>
      </c>
      <c r="B9" s="32">
        <v>27</v>
      </c>
      <c r="C9" s="32" t="s">
        <v>1623</v>
      </c>
      <c r="D9" s="32" t="s">
        <v>1625</v>
      </c>
    </row>
    <row r="10" spans="1:11" x14ac:dyDescent="0.3">
      <c r="A10" s="32" t="s">
        <v>59</v>
      </c>
      <c r="B10" s="32">
        <v>54</v>
      </c>
      <c r="C10" s="32" t="s">
        <v>1623</v>
      </c>
      <c r="D10" s="32" t="s">
        <v>1625</v>
      </c>
    </row>
    <row r="11" spans="1:11" x14ac:dyDescent="0.3">
      <c r="A11" s="32" t="s">
        <v>263</v>
      </c>
      <c r="B11" s="32">
        <v>31</v>
      </c>
      <c r="C11" s="32" t="s">
        <v>1616</v>
      </c>
      <c r="D11" s="32" t="s">
        <v>3631</v>
      </c>
    </row>
    <row r="12" spans="1:11" x14ac:dyDescent="0.3">
      <c r="A12" s="32" t="s">
        <v>479</v>
      </c>
      <c r="B12" s="32">
        <v>22</v>
      </c>
      <c r="C12" s="32" t="s">
        <v>1616</v>
      </c>
      <c r="D12" s="32" t="s">
        <v>3628</v>
      </c>
    </row>
    <row r="13" spans="1:11" x14ac:dyDescent="0.3">
      <c r="A13" s="32" t="s">
        <v>955</v>
      </c>
      <c r="B13" s="32">
        <v>32</v>
      </c>
      <c r="C13" s="32" t="s">
        <v>1616</v>
      </c>
      <c r="D13" s="32" t="s">
        <v>1630</v>
      </c>
    </row>
    <row r="14" spans="1:11" x14ac:dyDescent="0.3">
      <c r="A14" s="32" t="s">
        <v>64</v>
      </c>
      <c r="B14" s="32">
        <v>32</v>
      </c>
      <c r="C14" s="32" t="s">
        <v>1616</v>
      </c>
      <c r="D14" s="32" t="s">
        <v>1630</v>
      </c>
    </row>
    <row r="15" spans="1:11" x14ac:dyDescent="0.3">
      <c r="A15" s="32" t="s">
        <v>1632</v>
      </c>
      <c r="B15" s="32">
        <v>49</v>
      </c>
      <c r="C15" s="32" t="s">
        <v>1623</v>
      </c>
      <c r="D15" s="32" t="s">
        <v>1630</v>
      </c>
    </row>
    <row r="16" spans="1:11" x14ac:dyDescent="0.3">
      <c r="A16" s="32" t="s">
        <v>420</v>
      </c>
      <c r="B16" s="32">
        <v>32</v>
      </c>
      <c r="C16" s="32" t="s">
        <v>1623</v>
      </c>
      <c r="D16" s="32" t="s">
        <v>1630</v>
      </c>
      <c r="F16" s="328" t="s">
        <v>2960</v>
      </c>
      <c r="G16" s="328"/>
      <c r="H16" s="328"/>
      <c r="I16" s="328"/>
      <c r="J16" s="328"/>
      <c r="K16" s="328"/>
    </row>
    <row r="17" spans="1:11" x14ac:dyDescent="0.3">
      <c r="A17" s="32" t="s">
        <v>3624</v>
      </c>
      <c r="B17" s="32">
        <v>49</v>
      </c>
      <c r="C17" s="32" t="s">
        <v>1623</v>
      </c>
      <c r="D17" s="32" t="s">
        <v>1630</v>
      </c>
      <c r="F17" s="328"/>
      <c r="G17" s="328"/>
      <c r="H17" s="328"/>
      <c r="I17" s="328"/>
      <c r="J17" s="328"/>
      <c r="K17" s="328"/>
    </row>
    <row r="18" spans="1:11" x14ac:dyDescent="0.3">
      <c r="A18" s="32" t="s">
        <v>255</v>
      </c>
      <c r="B18" s="32">
        <v>20</v>
      </c>
      <c r="C18" s="32" t="s">
        <v>1616</v>
      </c>
      <c r="D18" s="32" t="s">
        <v>3630</v>
      </c>
      <c r="F18" s="328"/>
      <c r="G18" s="328"/>
      <c r="H18" s="328"/>
      <c r="I18" s="328"/>
      <c r="J18" s="328"/>
      <c r="K18" s="328"/>
    </row>
    <row r="19" spans="1:11" x14ac:dyDescent="0.3">
      <c r="A19" s="32" t="s">
        <v>578</v>
      </c>
      <c r="B19" s="32">
        <v>57</v>
      </c>
      <c r="C19" s="32" t="s">
        <v>1616</v>
      </c>
      <c r="D19" s="32" t="s">
        <v>3632</v>
      </c>
      <c r="F19" s="328"/>
      <c r="G19" s="328"/>
      <c r="H19" s="328"/>
      <c r="I19" s="328"/>
      <c r="J19" s="328"/>
      <c r="K19" s="328"/>
    </row>
    <row r="20" spans="1:11" x14ac:dyDescent="0.3">
      <c r="A20" s="32" t="s">
        <v>371</v>
      </c>
      <c r="B20" s="32">
        <v>52</v>
      </c>
      <c r="C20" s="32" t="s">
        <v>1616</v>
      </c>
      <c r="D20" s="32" t="s">
        <v>3626</v>
      </c>
    </row>
    <row r="21" spans="1:11" x14ac:dyDescent="0.3">
      <c r="A21" s="32" t="s">
        <v>1637</v>
      </c>
      <c r="B21" s="32">
        <v>40</v>
      </c>
      <c r="C21" s="32" t="s">
        <v>1616</v>
      </c>
      <c r="D21" s="32" t="s">
        <v>1633</v>
      </c>
    </row>
    <row r="22" spans="1:11" x14ac:dyDescent="0.3">
      <c r="A22" s="32" t="s">
        <v>1636</v>
      </c>
      <c r="B22" s="32">
        <v>40</v>
      </c>
      <c r="C22" s="32" t="s">
        <v>1616</v>
      </c>
      <c r="D22" s="32" t="s">
        <v>1633</v>
      </c>
    </row>
    <row r="23" spans="1:11" x14ac:dyDescent="0.3">
      <c r="A23" s="32" t="s">
        <v>1634</v>
      </c>
      <c r="B23" s="32">
        <v>32</v>
      </c>
      <c r="C23" s="32" t="s">
        <v>1623</v>
      </c>
      <c r="D23" s="32" t="s">
        <v>1633</v>
      </c>
    </row>
    <row r="24" spans="1:11" x14ac:dyDescent="0.3">
      <c r="A24" s="32" t="s">
        <v>270</v>
      </c>
      <c r="B24" s="32">
        <v>32</v>
      </c>
      <c r="C24" s="32" t="s">
        <v>1623</v>
      </c>
      <c r="D24" s="32" t="s">
        <v>1633</v>
      </c>
    </row>
    <row r="25" spans="1:11" x14ac:dyDescent="0.3">
      <c r="A25" s="32" t="s">
        <v>598</v>
      </c>
      <c r="B25" s="32">
        <v>35</v>
      </c>
      <c r="C25" s="32" t="s">
        <v>1623</v>
      </c>
      <c r="D25" s="32" t="s">
        <v>1633</v>
      </c>
    </row>
    <row r="26" spans="1:11" x14ac:dyDescent="0.3">
      <c r="A26" s="32" t="s">
        <v>263</v>
      </c>
      <c r="B26" s="32">
        <v>35</v>
      </c>
      <c r="C26" s="32" t="s">
        <v>1616</v>
      </c>
      <c r="D26" s="32" t="s">
        <v>1627</v>
      </c>
    </row>
    <row r="27" spans="1:11" x14ac:dyDescent="0.3">
      <c r="A27" s="32" t="s">
        <v>589</v>
      </c>
      <c r="B27" s="32">
        <v>45</v>
      </c>
      <c r="C27" s="32" t="s">
        <v>1623</v>
      </c>
      <c r="D27" s="32" t="s">
        <v>1627</v>
      </c>
    </row>
    <row r="28" spans="1:11" x14ac:dyDescent="0.3">
      <c r="A28" s="32" t="s">
        <v>1003</v>
      </c>
      <c r="B28" s="32">
        <v>39</v>
      </c>
      <c r="C28" s="32" t="s">
        <v>1623</v>
      </c>
      <c r="D28" s="32" t="s">
        <v>1627</v>
      </c>
    </row>
    <row r="29" spans="1:11" x14ac:dyDescent="0.3">
      <c r="A29" s="32" t="s">
        <v>376</v>
      </c>
      <c r="B29" s="32">
        <v>21</v>
      </c>
      <c r="C29" s="32" t="s">
        <v>1623</v>
      </c>
      <c r="D29" s="32" t="s">
        <v>1627</v>
      </c>
    </row>
    <row r="30" spans="1:11" x14ac:dyDescent="0.3">
      <c r="A30" s="32" t="s">
        <v>986</v>
      </c>
      <c r="B30" s="32">
        <v>46</v>
      </c>
      <c r="C30" s="32" t="s">
        <v>1623</v>
      </c>
      <c r="D30" s="32" t="s">
        <v>3629</v>
      </c>
    </row>
    <row r="31" spans="1:11" x14ac:dyDescent="0.3">
      <c r="A31" s="32" t="s">
        <v>1018</v>
      </c>
      <c r="B31" s="32">
        <v>26</v>
      </c>
      <c r="C31" s="32" t="s">
        <v>1616</v>
      </c>
      <c r="D31" s="32" t="s">
        <v>3625</v>
      </c>
    </row>
    <row r="32" spans="1:11" x14ac:dyDescent="0.3">
      <c r="A32" s="32" t="s">
        <v>9</v>
      </c>
      <c r="B32" s="32">
        <v>33</v>
      </c>
      <c r="C32" s="32" t="s">
        <v>1623</v>
      </c>
      <c r="D32" s="32" t="s">
        <v>3625</v>
      </c>
    </row>
    <row r="33" spans="1:4" x14ac:dyDescent="0.3">
      <c r="A33" s="32" t="s">
        <v>370</v>
      </c>
      <c r="B33" s="32">
        <v>39</v>
      </c>
      <c r="C33" s="32" t="s">
        <v>1616</v>
      </c>
      <c r="D33" s="32" t="s">
        <v>1626</v>
      </c>
    </row>
    <row r="34" spans="1:4" x14ac:dyDescent="0.3">
      <c r="A34" s="32" t="s">
        <v>527</v>
      </c>
      <c r="B34" s="32">
        <v>25</v>
      </c>
      <c r="C34" s="32" t="s">
        <v>1616</v>
      </c>
      <c r="D34" s="32" t="s">
        <v>1626</v>
      </c>
    </row>
    <row r="35" spans="1:4" x14ac:dyDescent="0.3">
      <c r="A35" s="32" t="s">
        <v>259</v>
      </c>
      <c r="B35" s="32">
        <v>28</v>
      </c>
      <c r="C35" s="32" t="s">
        <v>1616</v>
      </c>
      <c r="D35" s="32" t="s">
        <v>1626</v>
      </c>
    </row>
    <row r="36" spans="1:4" x14ac:dyDescent="0.3">
      <c r="A36" s="32" t="s">
        <v>955</v>
      </c>
      <c r="B36" s="32">
        <v>44</v>
      </c>
      <c r="C36" s="32" t="s">
        <v>1616</v>
      </c>
      <c r="D36" s="32" t="s">
        <v>1626</v>
      </c>
    </row>
    <row r="37" spans="1:4" x14ac:dyDescent="0.3">
      <c r="A37" s="32" t="s">
        <v>1635</v>
      </c>
      <c r="B37" s="32">
        <v>40</v>
      </c>
      <c r="C37" s="32" t="s">
        <v>1623</v>
      </c>
      <c r="D37" s="32" t="s">
        <v>1626</v>
      </c>
    </row>
    <row r="38" spans="1:4" x14ac:dyDescent="0.3">
      <c r="A38" s="32" t="s">
        <v>525</v>
      </c>
      <c r="B38" s="32">
        <v>28</v>
      </c>
      <c r="C38" s="32" t="s">
        <v>1623</v>
      </c>
      <c r="D38" s="32" t="s">
        <v>1626</v>
      </c>
    </row>
    <row r="39" spans="1:4" x14ac:dyDescent="0.3">
      <c r="A39" s="32" t="s">
        <v>429</v>
      </c>
      <c r="B39" s="32">
        <v>58</v>
      </c>
      <c r="C39" s="32" t="s">
        <v>1623</v>
      </c>
      <c r="D39" s="32" t="s">
        <v>3627</v>
      </c>
    </row>
    <row r="40" spans="1:4" x14ac:dyDescent="0.3">
      <c r="A40" s="32" t="s">
        <v>631</v>
      </c>
      <c r="B40" s="32">
        <v>28</v>
      </c>
      <c r="C40" s="32" t="s">
        <v>1616</v>
      </c>
      <c r="D40" s="32" t="s">
        <v>1629</v>
      </c>
    </row>
    <row r="41" spans="1:4" x14ac:dyDescent="0.3">
      <c r="A41" s="32" t="s">
        <v>1628</v>
      </c>
      <c r="B41" s="32">
        <v>50</v>
      </c>
      <c r="C41" s="32" t="s">
        <v>1623</v>
      </c>
      <c r="D41" s="32" t="s">
        <v>1629</v>
      </c>
    </row>
    <row r="42" spans="1:4" x14ac:dyDescent="0.3">
      <c r="A42" s="32" t="s">
        <v>293</v>
      </c>
      <c r="B42" s="32">
        <v>39</v>
      </c>
      <c r="C42" s="32" t="s">
        <v>1623</v>
      </c>
      <c r="D42" s="32" t="s">
        <v>1629</v>
      </c>
    </row>
    <row r="43" spans="1:4" x14ac:dyDescent="0.3">
      <c r="A43" s="32" t="s">
        <v>628</v>
      </c>
      <c r="B43" s="32">
        <v>28</v>
      </c>
      <c r="C43" s="32" t="s">
        <v>1623</v>
      </c>
      <c r="D43" s="32" t="s">
        <v>1629</v>
      </c>
    </row>
    <row r="44" spans="1:4" x14ac:dyDescent="0.3">
      <c r="A44" s="32" t="s">
        <v>11</v>
      </c>
      <c r="B44" s="32">
        <v>29</v>
      </c>
      <c r="C44" s="32" t="s">
        <v>1623</v>
      </c>
      <c r="D44" s="32" t="s">
        <v>1629</v>
      </c>
    </row>
    <row r="45" spans="1:4" x14ac:dyDescent="0.3">
      <c r="A45" s="32" t="s">
        <v>369</v>
      </c>
      <c r="B45" s="32">
        <v>25</v>
      </c>
      <c r="C45" s="32" t="s">
        <v>1616</v>
      </c>
      <c r="D45" s="32" t="s">
        <v>1631</v>
      </c>
    </row>
    <row r="46" spans="1:4" x14ac:dyDescent="0.3">
      <c r="A46" s="32" t="s">
        <v>332</v>
      </c>
      <c r="B46" s="32">
        <v>45</v>
      </c>
      <c r="C46" s="32" t="s">
        <v>1616</v>
      </c>
      <c r="D46" s="32" t="s">
        <v>1631</v>
      </c>
    </row>
    <row r="47" spans="1:4" x14ac:dyDescent="0.3">
      <c r="A47" s="32" t="s">
        <v>369</v>
      </c>
      <c r="B47" s="32">
        <v>41</v>
      </c>
      <c r="C47" s="32" t="s">
        <v>1616</v>
      </c>
      <c r="D47" s="32" t="s">
        <v>1631</v>
      </c>
    </row>
    <row r="48" spans="1:4" x14ac:dyDescent="0.3">
      <c r="A48" s="32" t="s">
        <v>682</v>
      </c>
      <c r="B48" s="32">
        <v>38</v>
      </c>
      <c r="C48" s="32" t="s">
        <v>1616</v>
      </c>
      <c r="D48" s="32" t="s">
        <v>1631</v>
      </c>
    </row>
    <row r="49" spans="1:4" x14ac:dyDescent="0.3">
      <c r="A49" s="32" t="s">
        <v>57</v>
      </c>
      <c r="B49" s="32">
        <v>50</v>
      </c>
      <c r="C49" s="32" t="s">
        <v>1623</v>
      </c>
      <c r="D49" s="32" t="s">
        <v>1631</v>
      </c>
    </row>
    <row r="50" spans="1:4" x14ac:dyDescent="0.3">
      <c r="A50" s="32" t="s">
        <v>260</v>
      </c>
      <c r="B50" s="32">
        <v>45</v>
      </c>
      <c r="C50" s="32" t="s">
        <v>1623</v>
      </c>
      <c r="D50" s="32" t="s">
        <v>1631</v>
      </c>
    </row>
    <row r="51" spans="1:4" x14ac:dyDescent="0.3">
      <c r="A51" s="32" t="s">
        <v>100</v>
      </c>
      <c r="B51" s="32">
        <v>25</v>
      </c>
      <c r="C51" s="32" t="s">
        <v>1623</v>
      </c>
      <c r="D51" s="32" t="s">
        <v>1631</v>
      </c>
    </row>
  </sheetData>
  <mergeCells count="2">
    <mergeCell ref="G2:J5"/>
    <mergeCell ref="F16:K19"/>
  </mergeCells>
  <conditionalFormatting sqref="M18">
    <cfRule type="duplicateValues" dxfId="121" priority="1"/>
  </conditionalFormatting>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D46AA-B32B-4B84-B8F3-9B1BA2F7D904}">
  <sheetPr codeName="Leht40"/>
  <dimension ref="A1:I13"/>
  <sheetViews>
    <sheetView zoomScale="140" zoomScaleNormal="140" workbookViewId="0"/>
  </sheetViews>
  <sheetFormatPr defaultColWidth="10.109375" defaultRowHeight="15.6" x14ac:dyDescent="0.3"/>
  <cols>
    <col min="1" max="1" width="12.88671875" style="32" customWidth="1"/>
    <col min="2" max="2" width="10.33203125" style="32" customWidth="1"/>
    <col min="3" max="3" width="12.109375" style="32" customWidth="1"/>
    <col min="4" max="4" width="13.6640625" style="32" customWidth="1"/>
    <col min="5" max="5" width="10.109375" style="32"/>
    <col min="6" max="9" width="13.109375" style="32" customWidth="1"/>
    <col min="10" max="16384" width="10.109375" style="32"/>
  </cols>
  <sheetData>
    <row r="1" spans="1:9" ht="31.2" x14ac:dyDescent="0.3">
      <c r="A1" s="146" t="s">
        <v>1710</v>
      </c>
      <c r="B1" s="147" t="s">
        <v>1711</v>
      </c>
      <c r="C1" s="147" t="s">
        <v>1712</v>
      </c>
      <c r="D1" s="146" t="s">
        <v>1713</v>
      </c>
      <c r="F1" s="146" t="s">
        <v>1710</v>
      </c>
      <c r="G1" s="147" t="s">
        <v>1711</v>
      </c>
      <c r="H1" s="147" t="s">
        <v>1712</v>
      </c>
      <c r="I1" s="146" t="s">
        <v>1713</v>
      </c>
    </row>
    <row r="2" spans="1:9" x14ac:dyDescent="0.3">
      <c r="A2" s="31" t="s">
        <v>1714</v>
      </c>
      <c r="B2" s="37">
        <v>0.5</v>
      </c>
      <c r="C2" s="148">
        <v>0.6</v>
      </c>
      <c r="D2" s="31" t="s">
        <v>1715</v>
      </c>
      <c r="F2" s="31"/>
      <c r="G2" s="139"/>
      <c r="H2" s="139"/>
      <c r="I2" s="139"/>
    </row>
    <row r="3" spans="1:9" x14ac:dyDescent="0.3">
      <c r="A3" s="31" t="s">
        <v>44</v>
      </c>
      <c r="B3" s="37">
        <v>0.6</v>
      </c>
      <c r="C3" s="148">
        <v>0.7</v>
      </c>
      <c r="D3" s="31" t="s">
        <v>1715</v>
      </c>
    </row>
    <row r="4" spans="1:9" x14ac:dyDescent="0.3">
      <c r="A4" s="31" t="s">
        <v>24</v>
      </c>
      <c r="B4" s="37">
        <v>1.2</v>
      </c>
      <c r="C4" s="148">
        <v>1.3</v>
      </c>
      <c r="D4" s="31" t="s">
        <v>1717</v>
      </c>
    </row>
    <row r="5" spans="1:9" x14ac:dyDescent="0.3">
      <c r="A5" s="31" t="s">
        <v>23</v>
      </c>
      <c r="B5" s="37">
        <v>1</v>
      </c>
      <c r="C5" s="148">
        <v>1.1000000000000001</v>
      </c>
      <c r="D5" s="31" t="s">
        <v>1718</v>
      </c>
    </row>
    <row r="6" spans="1:9" x14ac:dyDescent="0.3">
      <c r="A6" s="31" t="s">
        <v>21</v>
      </c>
      <c r="B6" s="37">
        <v>1.5</v>
      </c>
      <c r="C6" s="148">
        <v>1.8</v>
      </c>
      <c r="D6" s="31" t="s">
        <v>1717</v>
      </c>
    </row>
    <row r="7" spans="1:9" x14ac:dyDescent="0.3">
      <c r="A7" s="31" t="s">
        <v>1719</v>
      </c>
      <c r="B7" s="37">
        <v>0.4</v>
      </c>
      <c r="C7" s="148">
        <v>0.5</v>
      </c>
      <c r="D7" s="31" t="s">
        <v>1720</v>
      </c>
    </row>
    <row r="8" spans="1:9" x14ac:dyDescent="0.3">
      <c r="A8" s="31" t="s">
        <v>1721</v>
      </c>
      <c r="B8" s="37">
        <v>0.7</v>
      </c>
      <c r="C8" s="148">
        <v>0.8</v>
      </c>
      <c r="D8" s="31" t="s">
        <v>1720</v>
      </c>
    </row>
    <row r="9" spans="1:9" x14ac:dyDescent="0.3">
      <c r="A9" s="31" t="s">
        <v>109</v>
      </c>
      <c r="B9" s="37">
        <v>2</v>
      </c>
      <c r="C9" s="148">
        <v>2.5</v>
      </c>
      <c r="D9" s="31" t="s">
        <v>1722</v>
      </c>
    </row>
    <row r="12" spans="1:9" ht="31.2" x14ac:dyDescent="0.3">
      <c r="A12" s="149" t="s">
        <v>1710</v>
      </c>
      <c r="B12" s="150" t="s">
        <v>1711</v>
      </c>
      <c r="C12" s="150" t="s">
        <v>1712</v>
      </c>
      <c r="D12" s="149" t="s">
        <v>1713</v>
      </c>
    </row>
    <row r="13" spans="1:9" x14ac:dyDescent="0.3">
      <c r="A13" s="138" t="s">
        <v>1723</v>
      </c>
      <c r="B13" s="151">
        <f>VLOOKUP($A$13,$A$1:$D$9,2,FALSE)</f>
        <v>0.7</v>
      </c>
      <c r="C13" s="152">
        <f>VLOOKUP($A$13,$A$1:$D$9,3,FALSE)</f>
        <v>0.8</v>
      </c>
      <c r="D13" s="151" t="str">
        <f>VLOOKUP($A$13,$A$1:$D$9,4,FALSE)</f>
        <v>Köögivili</v>
      </c>
    </row>
  </sheetData>
  <dataValidations count="1">
    <dataValidation type="list" allowBlank="1" showInputMessage="1" showErrorMessage="1" sqref="A13" xr:uid="{5E05A303-9647-4FD8-BBDE-649CE9B92AA4}">
      <formula1>$A$2:$A$9</formula1>
    </dataValidation>
  </dataValidations>
  <pageMargins left="0.7" right="0.7" top="0.75" bottom="0.75" header="0.3" footer="0.3"/>
  <legacy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033E5-5558-4848-8B7C-FB353E32D28E}">
  <sheetPr codeName="Leht41"/>
  <dimension ref="A1:I10"/>
  <sheetViews>
    <sheetView zoomScale="140" zoomScaleNormal="140" workbookViewId="0">
      <selection sqref="A1:I3"/>
    </sheetView>
  </sheetViews>
  <sheetFormatPr defaultColWidth="10.33203125" defaultRowHeight="15.6" x14ac:dyDescent="0.3"/>
  <cols>
    <col min="1" max="16384" width="10.33203125" style="32"/>
  </cols>
  <sheetData>
    <row r="1" spans="1:9" x14ac:dyDescent="0.3">
      <c r="A1" s="329" t="s">
        <v>1724</v>
      </c>
      <c r="B1" s="329"/>
      <c r="C1" s="329"/>
      <c r="D1" s="329"/>
      <c r="E1" s="329"/>
      <c r="F1" s="329"/>
      <c r="G1" s="329"/>
      <c r="H1" s="329"/>
      <c r="I1" s="329"/>
    </row>
    <row r="2" spans="1:9" x14ac:dyDescent="0.3">
      <c r="A2" s="329"/>
      <c r="B2" s="329"/>
      <c r="C2" s="329"/>
      <c r="D2" s="329"/>
      <c r="E2" s="329"/>
      <c r="F2" s="329"/>
      <c r="G2" s="329"/>
      <c r="H2" s="329"/>
      <c r="I2" s="329"/>
    </row>
    <row r="3" spans="1:9" x14ac:dyDescent="0.3">
      <c r="A3" s="329"/>
      <c r="B3" s="329"/>
      <c r="C3" s="329"/>
      <c r="D3" s="329"/>
      <c r="E3" s="329"/>
      <c r="F3" s="329"/>
      <c r="G3" s="329"/>
      <c r="H3" s="329"/>
      <c r="I3" s="329"/>
    </row>
    <row r="5" spans="1:9" x14ac:dyDescent="0.3">
      <c r="A5" s="329" t="s">
        <v>1725</v>
      </c>
      <c r="B5" s="329"/>
      <c r="C5" s="329"/>
      <c r="D5" s="329"/>
      <c r="E5" s="329"/>
      <c r="F5" s="329"/>
      <c r="G5" s="329"/>
      <c r="H5" s="329"/>
      <c r="I5" s="329"/>
    </row>
    <row r="6" spans="1:9" x14ac:dyDescent="0.3">
      <c r="A6" s="329"/>
      <c r="B6" s="329"/>
      <c r="C6" s="329"/>
      <c r="D6" s="329"/>
      <c r="E6" s="329"/>
      <c r="F6" s="329"/>
      <c r="G6" s="329"/>
      <c r="H6" s="329"/>
      <c r="I6" s="329"/>
    </row>
    <row r="7" spans="1:9" x14ac:dyDescent="0.3">
      <c r="A7" s="329"/>
      <c r="B7" s="329"/>
      <c r="C7" s="329"/>
      <c r="D7" s="329"/>
      <c r="E7" s="329"/>
      <c r="F7" s="329"/>
      <c r="G7" s="329"/>
      <c r="H7" s="329"/>
      <c r="I7" s="329"/>
    </row>
    <row r="9" spans="1:9" ht="15.6" customHeight="1" x14ac:dyDescent="0.3">
      <c r="A9" s="329" t="s">
        <v>1726</v>
      </c>
      <c r="B9" s="329"/>
      <c r="C9" s="329"/>
      <c r="D9" s="329"/>
      <c r="E9" s="329"/>
      <c r="F9" s="329"/>
      <c r="G9" s="329"/>
      <c r="H9" s="329"/>
      <c r="I9" s="329"/>
    </row>
    <row r="10" spans="1:9" x14ac:dyDescent="0.3">
      <c r="A10" s="153"/>
      <c r="B10" s="153"/>
      <c r="C10" s="153"/>
      <c r="D10" s="153"/>
      <c r="E10" s="153"/>
      <c r="F10" s="153"/>
      <c r="G10" s="153"/>
      <c r="H10" s="153"/>
      <c r="I10" s="153"/>
    </row>
  </sheetData>
  <mergeCells count="3">
    <mergeCell ref="A1:I3"/>
    <mergeCell ref="A5:I7"/>
    <mergeCell ref="A9:I9"/>
  </mergeCell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AA4A4-2CFF-4070-9D77-5ED269B793F0}">
  <sheetPr codeName="Leht42"/>
  <dimension ref="A1:L65"/>
  <sheetViews>
    <sheetView zoomScale="140" zoomScaleNormal="140" workbookViewId="0"/>
  </sheetViews>
  <sheetFormatPr defaultColWidth="8.77734375" defaultRowHeight="15.6" x14ac:dyDescent="0.3"/>
  <cols>
    <col min="1" max="1" width="10.6640625" style="32" bestFit="1" customWidth="1"/>
    <col min="2" max="2" width="13.6640625" style="32" bestFit="1" customWidth="1"/>
    <col min="3" max="3" width="9.21875" style="32" bestFit="1" customWidth="1"/>
    <col min="4" max="4" width="8.6640625" style="32" bestFit="1" customWidth="1"/>
    <col min="5" max="5" width="6.77734375" style="32" bestFit="1" customWidth="1"/>
    <col min="6" max="7" width="9.88671875" style="32" bestFit="1" customWidth="1"/>
    <col min="8" max="8" width="11.5546875" style="32" bestFit="1" customWidth="1"/>
    <col min="9" max="9" width="12.44140625" style="32" customWidth="1"/>
    <col min="10" max="10" width="2.6640625" style="32" customWidth="1"/>
    <col min="11" max="11" width="10.77734375" style="32" bestFit="1" customWidth="1"/>
    <col min="12" max="12" width="10.33203125" style="32" bestFit="1" customWidth="1"/>
    <col min="13" max="16384" width="8.77734375" style="32"/>
  </cols>
  <sheetData>
    <row r="1" spans="1:12" ht="31.2" x14ac:dyDescent="0.3">
      <c r="A1" s="154" t="s">
        <v>1727</v>
      </c>
      <c r="B1" s="132" t="s">
        <v>1728</v>
      </c>
      <c r="C1" s="132" t="s">
        <v>1729</v>
      </c>
      <c r="D1" s="132" t="s">
        <v>1730</v>
      </c>
      <c r="E1" s="132" t="s">
        <v>26</v>
      </c>
      <c r="F1" s="132" t="s">
        <v>20</v>
      </c>
      <c r="G1" s="132" t="s">
        <v>1731</v>
      </c>
      <c r="H1" s="132" t="s">
        <v>19</v>
      </c>
      <c r="I1" s="155" t="s">
        <v>1732</v>
      </c>
      <c r="K1" s="132" t="s">
        <v>1727</v>
      </c>
      <c r="L1" s="132" t="s">
        <v>1728</v>
      </c>
    </row>
    <row r="2" spans="1:12" x14ac:dyDescent="0.3">
      <c r="A2" s="31">
        <v>2824</v>
      </c>
      <c r="B2" s="31" t="s">
        <v>1733</v>
      </c>
      <c r="C2" s="31" t="s">
        <v>142</v>
      </c>
      <c r="D2" s="31" t="s">
        <v>1734</v>
      </c>
      <c r="E2" s="31">
        <v>16</v>
      </c>
      <c r="F2" s="68">
        <v>238.75</v>
      </c>
      <c r="G2" s="68">
        <f>F2*22%</f>
        <v>52.524999999999999</v>
      </c>
      <c r="H2" s="68">
        <f>F2+G2</f>
        <v>291.27499999999998</v>
      </c>
      <c r="I2" s="33" t="s">
        <v>1735</v>
      </c>
      <c r="K2" s="31" t="s">
        <v>1716</v>
      </c>
      <c r="L2" s="139"/>
    </row>
    <row r="3" spans="1:12" x14ac:dyDescent="0.3">
      <c r="A3" s="31">
        <v>9935</v>
      </c>
      <c r="B3" s="31" t="s">
        <v>1733</v>
      </c>
      <c r="C3" s="31" t="s">
        <v>142</v>
      </c>
      <c r="D3" s="31" t="s">
        <v>1736</v>
      </c>
      <c r="E3" s="31">
        <v>3</v>
      </c>
      <c r="F3" s="68">
        <v>49.2</v>
      </c>
      <c r="G3" s="68">
        <f t="shared" ref="G3:G61" si="0">F3*22%</f>
        <v>10.824</v>
      </c>
      <c r="H3" s="68">
        <f t="shared" ref="H3:H61" si="1">F3+G3</f>
        <v>60.024000000000001</v>
      </c>
      <c r="I3" s="33" t="s">
        <v>1737</v>
      </c>
    </row>
    <row r="4" spans="1:12" x14ac:dyDescent="0.3">
      <c r="A4" s="31">
        <v>9279</v>
      </c>
      <c r="B4" s="31" t="s">
        <v>1738</v>
      </c>
      <c r="C4" s="31" t="s">
        <v>144</v>
      </c>
      <c r="D4" s="31" t="s">
        <v>1739</v>
      </c>
      <c r="E4" s="31">
        <v>36</v>
      </c>
      <c r="F4" s="68">
        <v>214.86</v>
      </c>
      <c r="G4" s="68">
        <f t="shared" si="0"/>
        <v>47.269200000000005</v>
      </c>
      <c r="H4" s="68">
        <f t="shared" si="1"/>
        <v>262.12920000000003</v>
      </c>
      <c r="I4" s="33" t="s">
        <v>1740</v>
      </c>
    </row>
    <row r="5" spans="1:12" x14ac:dyDescent="0.3">
      <c r="A5" s="31">
        <v>9928</v>
      </c>
      <c r="B5" s="31" t="s">
        <v>1741</v>
      </c>
      <c r="C5" s="31" t="s">
        <v>1742</v>
      </c>
      <c r="D5" s="31" t="s">
        <v>1743</v>
      </c>
      <c r="E5" s="31">
        <v>29</v>
      </c>
      <c r="F5" s="68">
        <v>597.48</v>
      </c>
      <c r="G5" s="68">
        <f t="shared" si="0"/>
        <v>131.44560000000001</v>
      </c>
      <c r="H5" s="68">
        <f t="shared" si="1"/>
        <v>728.92560000000003</v>
      </c>
      <c r="I5" s="33" t="s">
        <v>1744</v>
      </c>
    </row>
    <row r="6" spans="1:12" x14ac:dyDescent="0.3">
      <c r="A6" s="31">
        <v>3615</v>
      </c>
      <c r="B6" s="31" t="s">
        <v>1745</v>
      </c>
      <c r="C6" s="31" t="s">
        <v>1746</v>
      </c>
      <c r="D6" s="31" t="s">
        <v>1736</v>
      </c>
      <c r="E6" s="31">
        <v>22</v>
      </c>
      <c r="F6" s="68">
        <v>292.31</v>
      </c>
      <c r="G6" s="68">
        <f t="shared" si="0"/>
        <v>64.308199999999999</v>
      </c>
      <c r="H6" s="68">
        <f t="shared" si="1"/>
        <v>356.6182</v>
      </c>
      <c r="I6" s="33" t="s">
        <v>1747</v>
      </c>
    </row>
    <row r="7" spans="1:12" x14ac:dyDescent="0.3">
      <c r="A7" s="31">
        <v>6514</v>
      </c>
      <c r="B7" s="31" t="s">
        <v>1745</v>
      </c>
      <c r="C7" s="31" t="s">
        <v>142</v>
      </c>
      <c r="D7" s="31" t="s">
        <v>1748</v>
      </c>
      <c r="E7" s="31">
        <v>25</v>
      </c>
      <c r="F7" s="68">
        <v>114.78</v>
      </c>
      <c r="G7" s="68">
        <f t="shared" si="0"/>
        <v>25.2516</v>
      </c>
      <c r="H7" s="68">
        <f t="shared" si="1"/>
        <v>140.0316</v>
      </c>
      <c r="I7" s="33" t="s">
        <v>1749</v>
      </c>
    </row>
    <row r="8" spans="1:12" x14ac:dyDescent="0.3">
      <c r="A8" s="31">
        <v>5333</v>
      </c>
      <c r="B8" s="31" t="s">
        <v>1750</v>
      </c>
      <c r="C8" s="31" t="s">
        <v>1751</v>
      </c>
      <c r="D8" s="31" t="s">
        <v>1739</v>
      </c>
      <c r="E8" s="31">
        <v>47</v>
      </c>
      <c r="F8" s="68">
        <v>470.24</v>
      </c>
      <c r="G8" s="68">
        <f t="shared" si="0"/>
        <v>103.4528</v>
      </c>
      <c r="H8" s="68">
        <f t="shared" si="1"/>
        <v>573.69280000000003</v>
      </c>
      <c r="I8" s="33" t="s">
        <v>1752</v>
      </c>
    </row>
    <row r="9" spans="1:12" x14ac:dyDescent="0.3">
      <c r="A9" s="31">
        <v>2291</v>
      </c>
      <c r="B9" s="31" t="s">
        <v>1753</v>
      </c>
      <c r="C9" s="31" t="s">
        <v>144</v>
      </c>
      <c r="D9" s="31" t="s">
        <v>1734</v>
      </c>
      <c r="E9" s="31">
        <v>41</v>
      </c>
      <c r="F9" s="68">
        <v>626.15</v>
      </c>
      <c r="G9" s="68">
        <f t="shared" si="0"/>
        <v>137.75299999999999</v>
      </c>
      <c r="H9" s="68">
        <f t="shared" si="1"/>
        <v>763.90300000000002</v>
      </c>
      <c r="I9" s="33" t="s">
        <v>1754</v>
      </c>
    </row>
    <row r="10" spans="1:12" x14ac:dyDescent="0.3">
      <c r="A10" s="31">
        <v>4150</v>
      </c>
      <c r="B10" s="31" t="s">
        <v>1750</v>
      </c>
      <c r="C10" s="31" t="s">
        <v>1746</v>
      </c>
      <c r="D10" s="31" t="s">
        <v>1748</v>
      </c>
      <c r="E10" s="31">
        <v>3</v>
      </c>
      <c r="F10" s="68">
        <v>668.04</v>
      </c>
      <c r="G10" s="68">
        <f t="shared" si="0"/>
        <v>146.96879999999999</v>
      </c>
      <c r="H10" s="68">
        <f t="shared" si="1"/>
        <v>815.00879999999995</v>
      </c>
      <c r="I10" s="33" t="s">
        <v>1755</v>
      </c>
    </row>
    <row r="11" spans="1:12" x14ac:dyDescent="0.3">
      <c r="A11" s="31">
        <v>4814</v>
      </c>
      <c r="B11" s="31" t="s">
        <v>1756</v>
      </c>
      <c r="C11" s="31" t="s">
        <v>1751</v>
      </c>
      <c r="D11" s="31" t="s">
        <v>1748</v>
      </c>
      <c r="E11" s="31">
        <v>25</v>
      </c>
      <c r="F11" s="68">
        <v>292.41000000000003</v>
      </c>
      <c r="G11" s="68">
        <f t="shared" si="0"/>
        <v>64.330200000000005</v>
      </c>
      <c r="H11" s="68">
        <f t="shared" si="1"/>
        <v>356.74020000000002</v>
      </c>
      <c r="I11" s="33" t="s">
        <v>1757</v>
      </c>
    </row>
    <row r="12" spans="1:12" x14ac:dyDescent="0.3">
      <c r="A12" s="31">
        <v>6977</v>
      </c>
      <c r="B12" s="31" t="s">
        <v>1758</v>
      </c>
      <c r="C12" s="31" t="s">
        <v>1759</v>
      </c>
      <c r="D12" s="31" t="s">
        <v>1760</v>
      </c>
      <c r="E12" s="31">
        <v>23</v>
      </c>
      <c r="F12" s="68">
        <v>225.32</v>
      </c>
      <c r="G12" s="68">
        <f t="shared" si="0"/>
        <v>49.570399999999999</v>
      </c>
      <c r="H12" s="68">
        <f t="shared" si="1"/>
        <v>274.8904</v>
      </c>
      <c r="I12" s="33" t="s">
        <v>1761</v>
      </c>
    </row>
    <row r="13" spans="1:12" x14ac:dyDescent="0.3">
      <c r="A13" s="31">
        <v>2169</v>
      </c>
      <c r="B13" s="31" t="s">
        <v>1741</v>
      </c>
      <c r="C13" s="31" t="s">
        <v>144</v>
      </c>
      <c r="D13" s="31" t="s">
        <v>1762</v>
      </c>
      <c r="E13" s="31">
        <v>35</v>
      </c>
      <c r="F13" s="68">
        <v>734.54</v>
      </c>
      <c r="G13" s="68">
        <f t="shared" si="0"/>
        <v>161.59879999999998</v>
      </c>
      <c r="H13" s="68">
        <f t="shared" si="1"/>
        <v>896.13879999999995</v>
      </c>
      <c r="I13" s="33" t="s">
        <v>1763</v>
      </c>
    </row>
    <row r="14" spans="1:12" x14ac:dyDescent="0.3">
      <c r="A14" s="31">
        <v>7216</v>
      </c>
      <c r="B14" s="31" t="s">
        <v>1764</v>
      </c>
      <c r="C14" s="31" t="s">
        <v>1765</v>
      </c>
      <c r="D14" s="31" t="s">
        <v>1766</v>
      </c>
      <c r="E14" s="31">
        <v>15</v>
      </c>
      <c r="F14" s="68">
        <v>690.92</v>
      </c>
      <c r="G14" s="68">
        <f t="shared" si="0"/>
        <v>152.00239999999999</v>
      </c>
      <c r="H14" s="68">
        <f t="shared" si="1"/>
        <v>842.92239999999993</v>
      </c>
      <c r="I14" s="33" t="s">
        <v>1767</v>
      </c>
    </row>
    <row r="15" spans="1:12" x14ac:dyDescent="0.3">
      <c r="A15" s="31">
        <v>1525</v>
      </c>
      <c r="B15" s="31" t="s">
        <v>1738</v>
      </c>
      <c r="C15" s="31" t="s">
        <v>1751</v>
      </c>
      <c r="D15" s="31" t="s">
        <v>1760</v>
      </c>
      <c r="E15" s="31">
        <v>26</v>
      </c>
      <c r="F15" s="68">
        <v>282.39</v>
      </c>
      <c r="G15" s="68">
        <f t="shared" si="0"/>
        <v>62.125799999999998</v>
      </c>
      <c r="H15" s="68">
        <f t="shared" si="1"/>
        <v>344.51580000000001</v>
      </c>
      <c r="I15" s="33" t="s">
        <v>1768</v>
      </c>
    </row>
    <row r="16" spans="1:12" x14ac:dyDescent="0.3">
      <c r="A16" s="31">
        <v>6155</v>
      </c>
      <c r="B16" s="31" t="s">
        <v>1750</v>
      </c>
      <c r="C16" s="31" t="s">
        <v>1759</v>
      </c>
      <c r="D16" s="31" t="s">
        <v>1769</v>
      </c>
      <c r="E16" s="31">
        <v>26</v>
      </c>
      <c r="F16" s="68">
        <v>886.99</v>
      </c>
      <c r="G16" s="68">
        <f t="shared" si="0"/>
        <v>195.1378</v>
      </c>
      <c r="H16" s="68">
        <f t="shared" si="1"/>
        <v>1082.1278</v>
      </c>
      <c r="I16" s="33" t="s">
        <v>1770</v>
      </c>
    </row>
    <row r="17" spans="1:9" x14ac:dyDescent="0.3">
      <c r="A17" s="31">
        <v>3340</v>
      </c>
      <c r="B17" s="31" t="s">
        <v>1764</v>
      </c>
      <c r="C17" s="31" t="s">
        <v>1765</v>
      </c>
      <c r="D17" s="31" t="s">
        <v>1762</v>
      </c>
      <c r="E17" s="31">
        <v>16</v>
      </c>
      <c r="F17" s="68">
        <v>750.09</v>
      </c>
      <c r="G17" s="68">
        <f t="shared" si="0"/>
        <v>165.0198</v>
      </c>
      <c r="H17" s="68">
        <f t="shared" si="1"/>
        <v>915.10980000000006</v>
      </c>
      <c r="I17" s="33" t="s">
        <v>1771</v>
      </c>
    </row>
    <row r="18" spans="1:9" x14ac:dyDescent="0.3">
      <c r="A18" s="31">
        <v>8019</v>
      </c>
      <c r="B18" s="31" t="s">
        <v>1772</v>
      </c>
      <c r="C18" s="31" t="s">
        <v>144</v>
      </c>
      <c r="D18" s="31" t="s">
        <v>1736</v>
      </c>
      <c r="E18" s="31">
        <v>24</v>
      </c>
      <c r="F18" s="68">
        <v>234.93</v>
      </c>
      <c r="G18" s="68">
        <f t="shared" si="0"/>
        <v>51.684600000000003</v>
      </c>
      <c r="H18" s="68">
        <f t="shared" si="1"/>
        <v>286.6146</v>
      </c>
      <c r="I18" s="33" t="s">
        <v>1773</v>
      </c>
    </row>
    <row r="19" spans="1:9" x14ac:dyDescent="0.3">
      <c r="A19" s="31">
        <v>9085</v>
      </c>
      <c r="B19" s="31" t="s">
        <v>1774</v>
      </c>
      <c r="C19" s="31" t="s">
        <v>142</v>
      </c>
      <c r="D19" s="31" t="s">
        <v>1739</v>
      </c>
      <c r="E19" s="31">
        <v>8</v>
      </c>
      <c r="F19" s="68">
        <v>169.78</v>
      </c>
      <c r="G19" s="68">
        <f t="shared" si="0"/>
        <v>37.351599999999998</v>
      </c>
      <c r="H19" s="68">
        <f t="shared" si="1"/>
        <v>207.13159999999999</v>
      </c>
      <c r="I19" s="33" t="s">
        <v>1775</v>
      </c>
    </row>
    <row r="20" spans="1:9" x14ac:dyDescent="0.3">
      <c r="A20" s="31">
        <v>7916</v>
      </c>
      <c r="B20" s="31" t="s">
        <v>1745</v>
      </c>
      <c r="C20" s="31" t="s">
        <v>144</v>
      </c>
      <c r="D20" s="31" t="s">
        <v>1748</v>
      </c>
      <c r="E20" s="31">
        <v>25</v>
      </c>
      <c r="F20" s="68">
        <v>393.99</v>
      </c>
      <c r="G20" s="68">
        <f t="shared" si="0"/>
        <v>86.677800000000005</v>
      </c>
      <c r="H20" s="68">
        <f t="shared" si="1"/>
        <v>480.6678</v>
      </c>
      <c r="I20" s="33" t="s">
        <v>1776</v>
      </c>
    </row>
    <row r="21" spans="1:9" x14ac:dyDescent="0.3">
      <c r="A21" s="31">
        <v>5119</v>
      </c>
      <c r="B21" s="31" t="s">
        <v>1774</v>
      </c>
      <c r="C21" s="31" t="s">
        <v>144</v>
      </c>
      <c r="D21" s="31" t="s">
        <v>1739</v>
      </c>
      <c r="E21" s="31">
        <v>44</v>
      </c>
      <c r="F21" s="68">
        <v>726.31</v>
      </c>
      <c r="G21" s="68">
        <f t="shared" si="0"/>
        <v>159.78819999999999</v>
      </c>
      <c r="H21" s="68">
        <f t="shared" si="1"/>
        <v>886.09819999999991</v>
      </c>
      <c r="I21" s="33" t="s">
        <v>1777</v>
      </c>
    </row>
    <row r="22" spans="1:9" x14ac:dyDescent="0.3">
      <c r="A22" s="31">
        <v>5371</v>
      </c>
      <c r="B22" s="31" t="s">
        <v>1774</v>
      </c>
      <c r="C22" s="31" t="s">
        <v>1751</v>
      </c>
      <c r="D22" s="31" t="s">
        <v>1760</v>
      </c>
      <c r="E22" s="31">
        <v>8</v>
      </c>
      <c r="F22" s="68">
        <v>307.63</v>
      </c>
      <c r="G22" s="68">
        <f t="shared" si="0"/>
        <v>67.678600000000003</v>
      </c>
      <c r="H22" s="68">
        <f t="shared" si="1"/>
        <v>375.30860000000001</v>
      </c>
      <c r="I22" s="33" t="s">
        <v>1778</v>
      </c>
    </row>
    <row r="23" spans="1:9" x14ac:dyDescent="0.3">
      <c r="A23" s="31">
        <v>1053</v>
      </c>
      <c r="B23" s="31" t="s">
        <v>1764</v>
      </c>
      <c r="C23" s="31" t="s">
        <v>1746</v>
      </c>
      <c r="D23" s="31" t="s">
        <v>1734</v>
      </c>
      <c r="E23" s="31">
        <v>33</v>
      </c>
      <c r="F23" s="68">
        <v>766.72</v>
      </c>
      <c r="G23" s="68">
        <f t="shared" si="0"/>
        <v>168.67840000000001</v>
      </c>
      <c r="H23" s="68">
        <f t="shared" si="1"/>
        <v>935.39840000000004</v>
      </c>
      <c r="I23" s="33" t="s">
        <v>1779</v>
      </c>
    </row>
    <row r="24" spans="1:9" x14ac:dyDescent="0.3">
      <c r="A24" s="31">
        <v>5889</v>
      </c>
      <c r="B24" s="31" t="s">
        <v>1756</v>
      </c>
      <c r="C24" s="31" t="s">
        <v>1751</v>
      </c>
      <c r="D24" s="31" t="s">
        <v>1766</v>
      </c>
      <c r="E24" s="31">
        <v>39</v>
      </c>
      <c r="F24" s="68">
        <v>214.93</v>
      </c>
      <c r="G24" s="68">
        <f t="shared" si="0"/>
        <v>47.284600000000005</v>
      </c>
      <c r="H24" s="68">
        <f t="shared" si="1"/>
        <v>262.21460000000002</v>
      </c>
      <c r="I24" s="33" t="s">
        <v>1780</v>
      </c>
    </row>
    <row r="25" spans="1:9" x14ac:dyDescent="0.3">
      <c r="A25" s="31">
        <v>3646</v>
      </c>
      <c r="B25" s="31" t="s">
        <v>1745</v>
      </c>
      <c r="C25" s="31" t="s">
        <v>144</v>
      </c>
      <c r="D25" s="31" t="s">
        <v>1766</v>
      </c>
      <c r="E25" s="31">
        <v>1</v>
      </c>
      <c r="F25" s="68">
        <v>606.97</v>
      </c>
      <c r="G25" s="68">
        <f t="shared" si="0"/>
        <v>133.5334</v>
      </c>
      <c r="H25" s="68">
        <f t="shared" si="1"/>
        <v>740.50340000000006</v>
      </c>
      <c r="I25" s="33" t="s">
        <v>1781</v>
      </c>
    </row>
    <row r="26" spans="1:9" x14ac:dyDescent="0.3">
      <c r="A26" s="31">
        <v>2832</v>
      </c>
      <c r="B26" s="31" t="s">
        <v>1782</v>
      </c>
      <c r="C26" s="31" t="s">
        <v>1765</v>
      </c>
      <c r="D26" s="31" t="s">
        <v>1734</v>
      </c>
      <c r="E26" s="31">
        <v>16</v>
      </c>
      <c r="F26" s="68">
        <v>76.77</v>
      </c>
      <c r="G26" s="68">
        <f t="shared" si="0"/>
        <v>16.889399999999998</v>
      </c>
      <c r="H26" s="68">
        <f t="shared" si="1"/>
        <v>93.659399999999991</v>
      </c>
      <c r="I26" s="33" t="s">
        <v>1783</v>
      </c>
    </row>
    <row r="27" spans="1:9" x14ac:dyDescent="0.3">
      <c r="A27" s="31">
        <v>2403</v>
      </c>
      <c r="B27" s="31" t="s">
        <v>1756</v>
      </c>
      <c r="C27" s="31" t="s">
        <v>1746</v>
      </c>
      <c r="D27" s="31" t="s">
        <v>1769</v>
      </c>
      <c r="E27" s="31">
        <v>5</v>
      </c>
      <c r="F27" s="68">
        <v>978.42</v>
      </c>
      <c r="G27" s="68">
        <f t="shared" si="0"/>
        <v>215.25239999999999</v>
      </c>
      <c r="H27" s="68">
        <f t="shared" si="1"/>
        <v>1193.6723999999999</v>
      </c>
      <c r="I27" s="33" t="s">
        <v>1784</v>
      </c>
    </row>
    <row r="28" spans="1:9" x14ac:dyDescent="0.3">
      <c r="A28" s="31">
        <v>3060</v>
      </c>
      <c r="B28" s="31" t="s">
        <v>1745</v>
      </c>
      <c r="C28" s="31" t="s">
        <v>1759</v>
      </c>
      <c r="D28" s="31" t="s">
        <v>1769</v>
      </c>
      <c r="E28" s="31">
        <v>36</v>
      </c>
      <c r="F28" s="68">
        <v>181.82</v>
      </c>
      <c r="G28" s="68">
        <f t="shared" si="0"/>
        <v>40.000399999999999</v>
      </c>
      <c r="H28" s="68">
        <f t="shared" si="1"/>
        <v>221.82040000000001</v>
      </c>
      <c r="I28" s="33" t="s">
        <v>1785</v>
      </c>
    </row>
    <row r="29" spans="1:9" x14ac:dyDescent="0.3">
      <c r="A29" s="31">
        <v>7932</v>
      </c>
      <c r="B29" s="31" t="s">
        <v>1758</v>
      </c>
      <c r="C29" s="31" t="s">
        <v>1759</v>
      </c>
      <c r="D29" s="31" t="s">
        <v>1766</v>
      </c>
      <c r="E29" s="31">
        <v>49</v>
      </c>
      <c r="F29" s="68">
        <v>735.33</v>
      </c>
      <c r="G29" s="68">
        <f t="shared" si="0"/>
        <v>161.77260000000001</v>
      </c>
      <c r="H29" s="68">
        <f t="shared" si="1"/>
        <v>897.10260000000005</v>
      </c>
      <c r="I29" s="33" t="s">
        <v>1786</v>
      </c>
    </row>
    <row r="30" spans="1:9" x14ac:dyDescent="0.3">
      <c r="A30" s="31">
        <v>6107</v>
      </c>
      <c r="B30" s="31" t="s">
        <v>1741</v>
      </c>
      <c r="C30" s="31" t="s">
        <v>1742</v>
      </c>
      <c r="D30" s="31" t="s">
        <v>1760</v>
      </c>
      <c r="E30" s="31">
        <v>29</v>
      </c>
      <c r="F30" s="68">
        <v>901.62</v>
      </c>
      <c r="G30" s="68">
        <f t="shared" si="0"/>
        <v>198.35640000000001</v>
      </c>
      <c r="H30" s="68">
        <f t="shared" si="1"/>
        <v>1099.9764</v>
      </c>
      <c r="I30" s="33" t="s">
        <v>1787</v>
      </c>
    </row>
    <row r="31" spans="1:9" x14ac:dyDescent="0.3">
      <c r="A31" s="31">
        <v>5061</v>
      </c>
      <c r="B31" s="31" t="s">
        <v>1756</v>
      </c>
      <c r="C31" s="31" t="s">
        <v>1759</v>
      </c>
      <c r="D31" s="31" t="s">
        <v>1748</v>
      </c>
      <c r="E31" s="31">
        <v>22</v>
      </c>
      <c r="F31" s="68">
        <v>40.61</v>
      </c>
      <c r="G31" s="68">
        <f t="shared" si="0"/>
        <v>8.9342000000000006</v>
      </c>
      <c r="H31" s="68">
        <f t="shared" si="1"/>
        <v>49.544200000000004</v>
      </c>
      <c r="I31" s="33" t="s">
        <v>1788</v>
      </c>
    </row>
    <row r="32" spans="1:9" x14ac:dyDescent="0.3">
      <c r="A32" s="31">
        <v>4608</v>
      </c>
      <c r="B32" s="31" t="s">
        <v>1738</v>
      </c>
      <c r="C32" s="31" t="s">
        <v>142</v>
      </c>
      <c r="D32" s="31" t="s">
        <v>1748</v>
      </c>
      <c r="E32" s="31">
        <v>46</v>
      </c>
      <c r="F32" s="68">
        <v>638.48</v>
      </c>
      <c r="G32" s="68">
        <f t="shared" si="0"/>
        <v>140.46559999999999</v>
      </c>
      <c r="H32" s="68">
        <f t="shared" si="1"/>
        <v>778.94560000000001</v>
      </c>
      <c r="I32" s="33" t="s">
        <v>1789</v>
      </c>
    </row>
    <row r="33" spans="1:9" x14ac:dyDescent="0.3">
      <c r="A33" s="31">
        <v>1514</v>
      </c>
      <c r="B33" s="31" t="s">
        <v>1756</v>
      </c>
      <c r="C33" s="31" t="s">
        <v>1751</v>
      </c>
      <c r="D33" s="31" t="s">
        <v>1760</v>
      </c>
      <c r="E33" s="31">
        <v>5</v>
      </c>
      <c r="F33" s="68">
        <v>523.87</v>
      </c>
      <c r="G33" s="68">
        <f t="shared" si="0"/>
        <v>115.2514</v>
      </c>
      <c r="H33" s="68">
        <f t="shared" si="1"/>
        <v>639.12139999999999</v>
      </c>
      <c r="I33" s="33" t="s">
        <v>1790</v>
      </c>
    </row>
    <row r="34" spans="1:9" x14ac:dyDescent="0.3">
      <c r="A34" s="31">
        <v>8953</v>
      </c>
      <c r="B34" s="31" t="s">
        <v>1733</v>
      </c>
      <c r="C34" s="31" t="s">
        <v>1759</v>
      </c>
      <c r="D34" s="31" t="s">
        <v>1766</v>
      </c>
      <c r="E34" s="31">
        <v>9</v>
      </c>
      <c r="F34" s="68">
        <v>728.89</v>
      </c>
      <c r="G34" s="68">
        <f t="shared" si="0"/>
        <v>160.35579999999999</v>
      </c>
      <c r="H34" s="68">
        <f t="shared" si="1"/>
        <v>889.24579999999992</v>
      </c>
      <c r="I34" s="33" t="s">
        <v>1791</v>
      </c>
    </row>
    <row r="35" spans="1:9" x14ac:dyDescent="0.3">
      <c r="A35" s="31">
        <v>8744</v>
      </c>
      <c r="B35" s="31" t="s">
        <v>1750</v>
      </c>
      <c r="C35" s="31" t="s">
        <v>1759</v>
      </c>
      <c r="D35" s="31" t="s">
        <v>1769</v>
      </c>
      <c r="E35" s="31">
        <v>27</v>
      </c>
      <c r="F35" s="68">
        <v>206.6</v>
      </c>
      <c r="G35" s="68">
        <f t="shared" si="0"/>
        <v>45.451999999999998</v>
      </c>
      <c r="H35" s="68">
        <f t="shared" si="1"/>
        <v>252.05199999999999</v>
      </c>
      <c r="I35" s="33" t="s">
        <v>1792</v>
      </c>
    </row>
    <row r="36" spans="1:9" x14ac:dyDescent="0.3">
      <c r="A36" s="31">
        <v>8062</v>
      </c>
      <c r="B36" s="31" t="s">
        <v>1733</v>
      </c>
      <c r="C36" s="31" t="s">
        <v>1765</v>
      </c>
      <c r="D36" s="31" t="s">
        <v>1736</v>
      </c>
      <c r="E36" s="31">
        <v>27</v>
      </c>
      <c r="F36" s="68">
        <v>477.68</v>
      </c>
      <c r="G36" s="68">
        <f t="shared" si="0"/>
        <v>105.0896</v>
      </c>
      <c r="H36" s="68">
        <f t="shared" si="1"/>
        <v>582.76959999999997</v>
      </c>
      <c r="I36" s="33" t="s">
        <v>1793</v>
      </c>
    </row>
    <row r="37" spans="1:9" x14ac:dyDescent="0.3">
      <c r="A37" s="31">
        <v>2612</v>
      </c>
      <c r="B37" s="31" t="s">
        <v>1733</v>
      </c>
      <c r="C37" s="31" t="s">
        <v>142</v>
      </c>
      <c r="D37" s="31" t="s">
        <v>1736</v>
      </c>
      <c r="E37" s="31">
        <v>47</v>
      </c>
      <c r="F37" s="68">
        <v>352.52</v>
      </c>
      <c r="G37" s="68">
        <f t="shared" si="0"/>
        <v>77.554400000000001</v>
      </c>
      <c r="H37" s="68">
        <f t="shared" si="1"/>
        <v>430.07439999999997</v>
      </c>
      <c r="I37" s="33" t="s">
        <v>1794</v>
      </c>
    </row>
    <row r="38" spans="1:9" x14ac:dyDescent="0.3">
      <c r="A38" s="31">
        <v>4139</v>
      </c>
      <c r="B38" s="31" t="s">
        <v>1738</v>
      </c>
      <c r="C38" s="31" t="s">
        <v>1759</v>
      </c>
      <c r="D38" s="31" t="s">
        <v>1766</v>
      </c>
      <c r="E38" s="31">
        <v>29</v>
      </c>
      <c r="F38" s="68">
        <v>157.38</v>
      </c>
      <c r="G38" s="68">
        <f t="shared" si="0"/>
        <v>34.623599999999996</v>
      </c>
      <c r="H38" s="68">
        <f t="shared" si="1"/>
        <v>192.00360000000001</v>
      </c>
      <c r="I38" s="33" t="s">
        <v>1795</v>
      </c>
    </row>
    <row r="39" spans="1:9" x14ac:dyDescent="0.3">
      <c r="A39" s="31">
        <v>8579</v>
      </c>
      <c r="B39" s="31" t="s">
        <v>1772</v>
      </c>
      <c r="C39" s="31" t="s">
        <v>1759</v>
      </c>
      <c r="D39" s="31" t="s">
        <v>1748</v>
      </c>
      <c r="E39" s="31">
        <v>29</v>
      </c>
      <c r="F39" s="68">
        <v>811.86</v>
      </c>
      <c r="G39" s="68">
        <f t="shared" si="0"/>
        <v>178.60920000000002</v>
      </c>
      <c r="H39" s="68">
        <f t="shared" si="1"/>
        <v>990.4692</v>
      </c>
      <c r="I39" s="33" t="s">
        <v>1796</v>
      </c>
    </row>
    <row r="40" spans="1:9" x14ac:dyDescent="0.3">
      <c r="A40" s="31">
        <v>1828</v>
      </c>
      <c r="B40" s="31" t="s">
        <v>1756</v>
      </c>
      <c r="C40" s="31" t="s">
        <v>1746</v>
      </c>
      <c r="D40" s="31" t="s">
        <v>1766</v>
      </c>
      <c r="E40" s="31">
        <v>1</v>
      </c>
      <c r="F40" s="68">
        <v>969.62</v>
      </c>
      <c r="G40" s="68">
        <f t="shared" si="0"/>
        <v>213.31640000000002</v>
      </c>
      <c r="H40" s="68">
        <f t="shared" si="1"/>
        <v>1182.9364</v>
      </c>
      <c r="I40" s="33" t="s">
        <v>1797</v>
      </c>
    </row>
    <row r="41" spans="1:9" x14ac:dyDescent="0.3">
      <c r="A41" s="31">
        <v>7658</v>
      </c>
      <c r="B41" s="31" t="s">
        <v>1798</v>
      </c>
      <c r="C41" s="31" t="s">
        <v>1742</v>
      </c>
      <c r="D41" s="31" t="s">
        <v>1769</v>
      </c>
      <c r="E41" s="31">
        <v>14</v>
      </c>
      <c r="F41" s="68">
        <v>867.36</v>
      </c>
      <c r="G41" s="68">
        <f t="shared" si="0"/>
        <v>190.8192</v>
      </c>
      <c r="H41" s="68">
        <f t="shared" si="1"/>
        <v>1058.1792</v>
      </c>
      <c r="I41" s="33" t="s">
        <v>1799</v>
      </c>
    </row>
    <row r="42" spans="1:9" x14ac:dyDescent="0.3">
      <c r="A42" s="31">
        <v>7209</v>
      </c>
      <c r="B42" s="31" t="s">
        <v>1798</v>
      </c>
      <c r="C42" s="31" t="s">
        <v>142</v>
      </c>
      <c r="D42" s="31" t="s">
        <v>1736</v>
      </c>
      <c r="E42" s="31">
        <v>17</v>
      </c>
      <c r="F42" s="68">
        <v>927.99</v>
      </c>
      <c r="G42" s="68">
        <f t="shared" si="0"/>
        <v>204.15780000000001</v>
      </c>
      <c r="H42" s="68">
        <f t="shared" si="1"/>
        <v>1132.1478</v>
      </c>
      <c r="I42" s="33" t="s">
        <v>1800</v>
      </c>
    </row>
    <row r="43" spans="1:9" x14ac:dyDescent="0.3">
      <c r="A43" s="31">
        <v>7930</v>
      </c>
      <c r="B43" s="31" t="s">
        <v>1772</v>
      </c>
      <c r="C43" s="31" t="s">
        <v>1746</v>
      </c>
      <c r="D43" s="31" t="s">
        <v>1766</v>
      </c>
      <c r="E43" s="31">
        <v>43</v>
      </c>
      <c r="F43" s="68">
        <v>724.04</v>
      </c>
      <c r="G43" s="68">
        <f t="shared" si="0"/>
        <v>159.28879999999998</v>
      </c>
      <c r="H43" s="68">
        <f t="shared" si="1"/>
        <v>883.3288</v>
      </c>
      <c r="I43" s="33" t="s">
        <v>1801</v>
      </c>
    </row>
    <row r="44" spans="1:9" x14ac:dyDescent="0.3">
      <c r="A44" s="31">
        <v>5861</v>
      </c>
      <c r="B44" s="31" t="s">
        <v>1738</v>
      </c>
      <c r="C44" s="31" t="s">
        <v>1759</v>
      </c>
      <c r="D44" s="31" t="s">
        <v>1739</v>
      </c>
      <c r="E44" s="31">
        <v>38</v>
      </c>
      <c r="F44" s="68">
        <v>741.02</v>
      </c>
      <c r="G44" s="68">
        <f t="shared" si="0"/>
        <v>163.02439999999999</v>
      </c>
      <c r="H44" s="68">
        <f t="shared" si="1"/>
        <v>904.0444</v>
      </c>
      <c r="I44" s="33" t="s">
        <v>1802</v>
      </c>
    </row>
    <row r="45" spans="1:9" x14ac:dyDescent="0.3">
      <c r="A45" s="31">
        <v>6138</v>
      </c>
      <c r="B45" s="31" t="s">
        <v>1741</v>
      </c>
      <c r="C45" s="31" t="s">
        <v>142</v>
      </c>
      <c r="D45" s="31" t="s">
        <v>1739</v>
      </c>
      <c r="E45" s="31">
        <v>38</v>
      </c>
      <c r="F45" s="68">
        <v>487.25</v>
      </c>
      <c r="G45" s="68">
        <f t="shared" si="0"/>
        <v>107.19500000000001</v>
      </c>
      <c r="H45" s="68">
        <f t="shared" si="1"/>
        <v>594.44500000000005</v>
      </c>
      <c r="I45" s="33" t="s">
        <v>1803</v>
      </c>
    </row>
    <row r="46" spans="1:9" x14ac:dyDescent="0.3">
      <c r="A46" s="31">
        <v>1931</v>
      </c>
      <c r="B46" s="31" t="s">
        <v>1798</v>
      </c>
      <c r="C46" s="31" t="s">
        <v>144</v>
      </c>
      <c r="D46" s="31" t="s">
        <v>1748</v>
      </c>
      <c r="E46" s="31">
        <v>12</v>
      </c>
      <c r="F46" s="68">
        <v>87.15</v>
      </c>
      <c r="G46" s="68">
        <f t="shared" si="0"/>
        <v>19.173000000000002</v>
      </c>
      <c r="H46" s="68">
        <f t="shared" si="1"/>
        <v>106.32300000000001</v>
      </c>
      <c r="I46" s="33" t="s">
        <v>1804</v>
      </c>
    </row>
    <row r="47" spans="1:9" x14ac:dyDescent="0.3">
      <c r="A47" s="31">
        <v>4853</v>
      </c>
      <c r="B47" s="31" t="s">
        <v>1733</v>
      </c>
      <c r="C47" s="31" t="s">
        <v>1742</v>
      </c>
      <c r="D47" s="31" t="s">
        <v>1748</v>
      </c>
      <c r="E47" s="31">
        <v>37</v>
      </c>
      <c r="F47" s="68">
        <v>261.29000000000002</v>
      </c>
      <c r="G47" s="68">
        <f t="shared" si="0"/>
        <v>57.483800000000002</v>
      </c>
      <c r="H47" s="68">
        <f t="shared" si="1"/>
        <v>318.77380000000005</v>
      </c>
      <c r="I47" s="33" t="s">
        <v>1805</v>
      </c>
    </row>
    <row r="48" spans="1:9" x14ac:dyDescent="0.3">
      <c r="A48" s="31">
        <v>2343</v>
      </c>
      <c r="B48" s="31" t="s">
        <v>1782</v>
      </c>
      <c r="C48" s="31" t="s">
        <v>1742</v>
      </c>
      <c r="D48" s="31" t="s">
        <v>1766</v>
      </c>
      <c r="E48" s="31">
        <v>21</v>
      </c>
      <c r="F48" s="68">
        <v>936.01</v>
      </c>
      <c r="G48" s="68">
        <f t="shared" si="0"/>
        <v>205.9222</v>
      </c>
      <c r="H48" s="68">
        <f t="shared" si="1"/>
        <v>1141.9322</v>
      </c>
      <c r="I48" s="33" t="s">
        <v>1806</v>
      </c>
    </row>
    <row r="49" spans="1:9" x14ac:dyDescent="0.3">
      <c r="A49" s="31">
        <v>6147</v>
      </c>
      <c r="B49" s="31" t="s">
        <v>1733</v>
      </c>
      <c r="C49" s="31" t="s">
        <v>1759</v>
      </c>
      <c r="D49" s="31" t="s">
        <v>1734</v>
      </c>
      <c r="E49" s="31">
        <v>26</v>
      </c>
      <c r="F49" s="68">
        <v>148.26</v>
      </c>
      <c r="G49" s="68">
        <f t="shared" si="0"/>
        <v>32.617199999999997</v>
      </c>
      <c r="H49" s="68">
        <f t="shared" si="1"/>
        <v>180.87719999999999</v>
      </c>
      <c r="I49" s="33" t="s">
        <v>1807</v>
      </c>
    </row>
    <row r="50" spans="1:9" x14ac:dyDescent="0.3">
      <c r="A50" s="31">
        <v>8491</v>
      </c>
      <c r="B50" s="31" t="s">
        <v>1772</v>
      </c>
      <c r="C50" s="31" t="s">
        <v>1765</v>
      </c>
      <c r="D50" s="31" t="s">
        <v>1748</v>
      </c>
      <c r="E50" s="31">
        <v>1</v>
      </c>
      <c r="F50" s="68">
        <v>469.12</v>
      </c>
      <c r="G50" s="68">
        <f t="shared" si="0"/>
        <v>103.2064</v>
      </c>
      <c r="H50" s="68">
        <f t="shared" si="1"/>
        <v>572.32640000000004</v>
      </c>
      <c r="I50" s="33" t="s">
        <v>1808</v>
      </c>
    </row>
    <row r="51" spans="1:9" x14ac:dyDescent="0.3">
      <c r="A51" s="31">
        <v>2200</v>
      </c>
      <c r="B51" s="31" t="s">
        <v>1756</v>
      </c>
      <c r="C51" s="31" t="s">
        <v>144</v>
      </c>
      <c r="D51" s="31" t="s">
        <v>1743</v>
      </c>
      <c r="E51" s="31">
        <v>33</v>
      </c>
      <c r="F51" s="68">
        <v>279.89999999999998</v>
      </c>
      <c r="G51" s="68">
        <f t="shared" si="0"/>
        <v>61.577999999999996</v>
      </c>
      <c r="H51" s="68">
        <f t="shared" si="1"/>
        <v>341.47799999999995</v>
      </c>
      <c r="I51" s="33" t="s">
        <v>1809</v>
      </c>
    </row>
    <row r="52" spans="1:9" x14ac:dyDescent="0.3">
      <c r="A52" s="31">
        <v>5002</v>
      </c>
      <c r="B52" s="31" t="s">
        <v>1756</v>
      </c>
      <c r="C52" s="31" t="s">
        <v>1765</v>
      </c>
      <c r="D52" s="31" t="s">
        <v>1734</v>
      </c>
      <c r="E52" s="31">
        <v>11</v>
      </c>
      <c r="F52" s="68">
        <v>449.42</v>
      </c>
      <c r="G52" s="68">
        <f t="shared" si="0"/>
        <v>98.872399999999999</v>
      </c>
      <c r="H52" s="68">
        <f t="shared" si="1"/>
        <v>548.29240000000004</v>
      </c>
      <c r="I52" s="33" t="s">
        <v>1810</v>
      </c>
    </row>
    <row r="53" spans="1:9" x14ac:dyDescent="0.3">
      <c r="A53" s="31">
        <v>5956</v>
      </c>
      <c r="B53" s="31" t="s">
        <v>1741</v>
      </c>
      <c r="C53" s="31" t="s">
        <v>144</v>
      </c>
      <c r="D53" s="31" t="s">
        <v>1766</v>
      </c>
      <c r="E53" s="31">
        <v>1</v>
      </c>
      <c r="F53" s="68">
        <v>674.51</v>
      </c>
      <c r="G53" s="68">
        <f t="shared" si="0"/>
        <v>148.3922</v>
      </c>
      <c r="H53" s="68">
        <f t="shared" si="1"/>
        <v>822.90219999999999</v>
      </c>
      <c r="I53" s="33" t="s">
        <v>1788</v>
      </c>
    </row>
    <row r="54" spans="1:9" x14ac:dyDescent="0.3">
      <c r="A54" s="31">
        <v>2697</v>
      </c>
      <c r="B54" s="31" t="s">
        <v>1772</v>
      </c>
      <c r="C54" s="31" t="s">
        <v>1759</v>
      </c>
      <c r="D54" s="31" t="s">
        <v>1734</v>
      </c>
      <c r="E54" s="31">
        <v>8</v>
      </c>
      <c r="F54" s="68">
        <v>891.92</v>
      </c>
      <c r="G54" s="68">
        <f t="shared" si="0"/>
        <v>196.22239999999999</v>
      </c>
      <c r="H54" s="68">
        <f t="shared" si="1"/>
        <v>1088.1424</v>
      </c>
      <c r="I54" s="33" t="s">
        <v>1788</v>
      </c>
    </row>
    <row r="55" spans="1:9" x14ac:dyDescent="0.3">
      <c r="A55" s="31">
        <v>5462</v>
      </c>
      <c r="B55" s="31" t="s">
        <v>1798</v>
      </c>
      <c r="C55" s="31" t="s">
        <v>1765</v>
      </c>
      <c r="D55" s="31" t="s">
        <v>1743</v>
      </c>
      <c r="E55" s="31">
        <v>46</v>
      </c>
      <c r="F55" s="68">
        <v>356.02</v>
      </c>
      <c r="G55" s="68">
        <f t="shared" si="0"/>
        <v>78.324399999999997</v>
      </c>
      <c r="H55" s="68">
        <f t="shared" si="1"/>
        <v>434.34439999999995</v>
      </c>
      <c r="I55" s="33" t="s">
        <v>1811</v>
      </c>
    </row>
    <row r="56" spans="1:9" x14ac:dyDescent="0.3">
      <c r="A56" s="31">
        <v>5325</v>
      </c>
      <c r="B56" s="31" t="s">
        <v>1733</v>
      </c>
      <c r="C56" s="31" t="s">
        <v>144</v>
      </c>
      <c r="D56" s="31" t="s">
        <v>1769</v>
      </c>
      <c r="E56" s="31">
        <v>17</v>
      </c>
      <c r="F56" s="68">
        <v>907.23</v>
      </c>
      <c r="G56" s="68">
        <f t="shared" si="0"/>
        <v>199.59059999999999</v>
      </c>
      <c r="H56" s="68">
        <f t="shared" si="1"/>
        <v>1106.8206</v>
      </c>
      <c r="I56" s="33" t="s">
        <v>1812</v>
      </c>
    </row>
    <row r="57" spans="1:9" x14ac:dyDescent="0.3">
      <c r="A57" s="31">
        <v>7939</v>
      </c>
      <c r="B57" s="31" t="s">
        <v>1756</v>
      </c>
      <c r="C57" s="31" t="s">
        <v>1751</v>
      </c>
      <c r="D57" s="31" t="s">
        <v>1734</v>
      </c>
      <c r="E57" s="31">
        <v>3</v>
      </c>
      <c r="F57" s="68">
        <v>23.47</v>
      </c>
      <c r="G57" s="68">
        <f t="shared" si="0"/>
        <v>5.1634000000000002</v>
      </c>
      <c r="H57" s="68">
        <f t="shared" si="1"/>
        <v>28.633399999999998</v>
      </c>
      <c r="I57" s="33" t="s">
        <v>1813</v>
      </c>
    </row>
    <row r="58" spans="1:9" x14ac:dyDescent="0.3">
      <c r="A58" s="31">
        <v>5291</v>
      </c>
      <c r="B58" s="31" t="s">
        <v>1733</v>
      </c>
      <c r="C58" s="31" t="s">
        <v>1759</v>
      </c>
      <c r="D58" s="31" t="s">
        <v>1769</v>
      </c>
      <c r="E58" s="31">
        <v>36</v>
      </c>
      <c r="F58" s="68">
        <v>711.55</v>
      </c>
      <c r="G58" s="68">
        <f t="shared" si="0"/>
        <v>156.541</v>
      </c>
      <c r="H58" s="68">
        <f t="shared" si="1"/>
        <v>868.09099999999989</v>
      </c>
      <c r="I58" s="33" t="s">
        <v>1814</v>
      </c>
    </row>
    <row r="59" spans="1:9" x14ac:dyDescent="0.3">
      <c r="A59" s="31">
        <v>2832</v>
      </c>
      <c r="B59" s="31" t="s">
        <v>1782</v>
      </c>
      <c r="C59" s="31" t="s">
        <v>142</v>
      </c>
      <c r="D59" s="31" t="s">
        <v>1762</v>
      </c>
      <c r="E59" s="31">
        <v>35</v>
      </c>
      <c r="F59" s="68">
        <v>55.31</v>
      </c>
      <c r="G59" s="68">
        <f t="shared" si="0"/>
        <v>12.168200000000001</v>
      </c>
      <c r="H59" s="68">
        <f t="shared" si="1"/>
        <v>67.478200000000001</v>
      </c>
      <c r="I59" s="33" t="s">
        <v>1815</v>
      </c>
    </row>
    <row r="60" spans="1:9" x14ac:dyDescent="0.3">
      <c r="A60" s="31">
        <v>3426</v>
      </c>
      <c r="B60" s="31" t="s">
        <v>1750</v>
      </c>
      <c r="C60" s="31" t="s">
        <v>1742</v>
      </c>
      <c r="D60" s="31" t="s">
        <v>1762</v>
      </c>
      <c r="E60" s="31">
        <v>3</v>
      </c>
      <c r="F60" s="68">
        <v>322.08999999999997</v>
      </c>
      <c r="G60" s="68">
        <f t="shared" si="0"/>
        <v>70.859799999999993</v>
      </c>
      <c r="H60" s="68">
        <f t="shared" si="1"/>
        <v>392.94979999999998</v>
      </c>
      <c r="I60" s="33" t="s">
        <v>1816</v>
      </c>
    </row>
    <row r="61" spans="1:9" x14ac:dyDescent="0.3">
      <c r="A61" s="31">
        <v>4441</v>
      </c>
      <c r="B61" s="31" t="s">
        <v>1817</v>
      </c>
      <c r="C61" s="31" t="s">
        <v>1746</v>
      </c>
      <c r="D61" s="31" t="s">
        <v>1743</v>
      </c>
      <c r="E61" s="31">
        <v>43</v>
      </c>
      <c r="F61" s="68">
        <v>120.74</v>
      </c>
      <c r="G61" s="68">
        <f t="shared" si="0"/>
        <v>26.562799999999999</v>
      </c>
      <c r="H61" s="68">
        <f t="shared" si="1"/>
        <v>147.30279999999999</v>
      </c>
      <c r="I61" s="33" t="s">
        <v>1818</v>
      </c>
    </row>
    <row r="64" spans="1:9" x14ac:dyDescent="0.3">
      <c r="A64" s="137" t="s">
        <v>1727</v>
      </c>
      <c r="B64" s="137" t="s">
        <v>1728</v>
      </c>
    </row>
    <row r="65" spans="1:2" x14ac:dyDescent="0.3">
      <c r="A65" s="138">
        <v>5119</v>
      </c>
      <c r="B65" s="36" t="str">
        <f>IFERROR(VLOOKUP(A65,A1:I61,2,FALSE),"Ei leitud")</f>
        <v>Öökapp</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ED940-154E-4C15-BD03-FC7348A74F79}">
  <sheetPr codeName="Leht43"/>
  <dimension ref="A1:K17"/>
  <sheetViews>
    <sheetView zoomScale="140" zoomScaleNormal="140" workbookViewId="0"/>
  </sheetViews>
  <sheetFormatPr defaultColWidth="8.77734375" defaultRowHeight="15.6" x14ac:dyDescent="0.3"/>
  <cols>
    <col min="1" max="2" width="11.109375" style="32" bestFit="1" customWidth="1"/>
    <col min="3" max="3" width="8.77734375" style="32"/>
    <col min="4" max="4" width="11.88671875" style="32" bestFit="1" customWidth="1"/>
    <col min="5" max="5" width="8.77734375" style="32"/>
    <col min="6" max="7" width="11.109375" style="32" bestFit="1" customWidth="1"/>
    <col min="8" max="8" width="11.77734375" style="32" customWidth="1"/>
    <col min="9" max="9" width="13" style="32" customWidth="1"/>
    <col min="10" max="16384" width="8.77734375" style="32"/>
  </cols>
  <sheetData>
    <row r="1" spans="1:11" x14ac:dyDescent="0.3">
      <c r="A1" s="146" t="s">
        <v>1819</v>
      </c>
      <c r="B1" s="146" t="s">
        <v>1820</v>
      </c>
      <c r="D1" s="329" t="s">
        <v>1825</v>
      </c>
      <c r="E1" s="329"/>
      <c r="F1" s="329"/>
      <c r="G1" s="329"/>
      <c r="H1" s="329"/>
      <c r="I1" s="329"/>
      <c r="J1" s="329"/>
      <c r="K1" s="329"/>
    </row>
    <row r="2" spans="1:11" x14ac:dyDescent="0.3">
      <c r="A2" s="31" t="s">
        <v>1821</v>
      </c>
      <c r="B2" s="37" t="s">
        <v>1822</v>
      </c>
      <c r="D2" s="329"/>
      <c r="E2" s="329"/>
      <c r="F2" s="329"/>
      <c r="G2" s="329"/>
      <c r="H2" s="329"/>
      <c r="I2" s="329"/>
      <c r="J2" s="329"/>
      <c r="K2" s="329"/>
    </row>
    <row r="3" spans="1:11" x14ac:dyDescent="0.3">
      <c r="A3" s="31" t="s">
        <v>1823</v>
      </c>
      <c r="B3" s="156" t="s">
        <v>1824</v>
      </c>
      <c r="D3" s="329"/>
      <c r="E3" s="329"/>
      <c r="F3" s="329"/>
      <c r="G3" s="329"/>
      <c r="H3" s="329"/>
      <c r="I3" s="329"/>
      <c r="J3" s="329"/>
      <c r="K3" s="329"/>
    </row>
    <row r="4" spans="1:11" x14ac:dyDescent="0.3">
      <c r="B4" s="157"/>
      <c r="D4" s="153"/>
      <c r="E4" s="153"/>
      <c r="F4" s="153"/>
      <c r="G4" s="153"/>
      <c r="H4" s="153"/>
      <c r="I4" s="153"/>
      <c r="J4" s="153"/>
      <c r="K4" s="153"/>
    </row>
    <row r="5" spans="1:11" ht="46.8" x14ac:dyDescent="0.3">
      <c r="A5" s="146" t="s">
        <v>1710</v>
      </c>
      <c r="B5" s="147" t="s">
        <v>1711</v>
      </c>
      <c r="C5" s="147" t="s">
        <v>1712</v>
      </c>
      <c r="D5" s="146" t="s">
        <v>1713</v>
      </c>
      <c r="E5" s="153"/>
      <c r="F5" s="146" t="s">
        <v>1710</v>
      </c>
      <c r="G5" s="146" t="s">
        <v>1819</v>
      </c>
      <c r="H5" s="146" t="s">
        <v>20</v>
      </c>
      <c r="I5" s="146" t="s">
        <v>1713</v>
      </c>
      <c r="J5" s="153"/>
      <c r="K5" s="153"/>
    </row>
    <row r="6" spans="1:11" x14ac:dyDescent="0.3">
      <c r="A6" s="31" t="s">
        <v>1714</v>
      </c>
      <c r="B6" s="37">
        <v>0.5</v>
      </c>
      <c r="C6" s="148">
        <v>0.6</v>
      </c>
      <c r="D6" s="31" t="s">
        <v>1715</v>
      </c>
      <c r="E6" s="153"/>
      <c r="F6" s="139"/>
      <c r="G6" s="139"/>
      <c r="H6" s="139"/>
      <c r="I6" s="139"/>
      <c r="J6" s="153"/>
      <c r="K6" s="153"/>
    </row>
    <row r="7" spans="1:11" x14ac:dyDescent="0.3">
      <c r="A7" s="31" t="s">
        <v>44</v>
      </c>
      <c r="B7" s="37">
        <v>0.6</v>
      </c>
      <c r="C7" s="148">
        <v>0.7</v>
      </c>
      <c r="D7" s="31" t="s">
        <v>1715</v>
      </c>
      <c r="E7" s="153"/>
      <c r="J7" s="153"/>
      <c r="K7" s="153"/>
    </row>
    <row r="8" spans="1:11" x14ac:dyDescent="0.3">
      <c r="A8" s="31" t="s">
        <v>24</v>
      </c>
      <c r="B8" s="37">
        <v>1.2</v>
      </c>
      <c r="C8" s="148">
        <v>1.3</v>
      </c>
      <c r="D8" s="31" t="s">
        <v>1717</v>
      </c>
      <c r="E8" s="153"/>
      <c r="J8" s="153"/>
      <c r="K8" s="153"/>
    </row>
    <row r="9" spans="1:11" x14ac:dyDescent="0.3">
      <c r="A9" s="31" t="s">
        <v>23</v>
      </c>
      <c r="B9" s="37">
        <v>1</v>
      </c>
      <c r="C9" s="148">
        <v>1.1000000000000001</v>
      </c>
      <c r="D9" s="31" t="s">
        <v>1718</v>
      </c>
      <c r="E9" s="153"/>
      <c r="J9" s="153"/>
      <c r="K9" s="153"/>
    </row>
    <row r="10" spans="1:11" x14ac:dyDescent="0.3">
      <c r="A10" s="31" t="s">
        <v>21</v>
      </c>
      <c r="B10" s="37">
        <v>1.5</v>
      </c>
      <c r="C10" s="148">
        <v>1.8</v>
      </c>
      <c r="D10" s="31" t="s">
        <v>1717</v>
      </c>
      <c r="E10" s="153"/>
      <c r="F10" s="153"/>
      <c r="G10" s="153"/>
      <c r="H10" s="153"/>
      <c r="I10" s="153"/>
      <c r="J10" s="153"/>
      <c r="K10" s="153"/>
    </row>
    <row r="11" spans="1:11" x14ac:dyDescent="0.3">
      <c r="A11" s="31" t="s">
        <v>1719</v>
      </c>
      <c r="B11" s="37">
        <v>0.4</v>
      </c>
      <c r="C11" s="148">
        <v>0.5</v>
      </c>
      <c r="D11" s="31" t="s">
        <v>1720</v>
      </c>
      <c r="E11" s="153"/>
      <c r="F11" s="153"/>
      <c r="G11" s="153"/>
      <c r="H11" s="153"/>
      <c r="I11" s="153"/>
      <c r="J11" s="153"/>
      <c r="K11" s="153"/>
    </row>
    <row r="12" spans="1:11" x14ac:dyDescent="0.3">
      <c r="A12" s="31" t="s">
        <v>1721</v>
      </c>
      <c r="B12" s="37">
        <v>0.7</v>
      </c>
      <c r="C12" s="148">
        <v>0.8</v>
      </c>
      <c r="D12" s="31" t="s">
        <v>1720</v>
      </c>
      <c r="E12" s="153"/>
      <c r="F12" s="153"/>
      <c r="G12" s="153"/>
      <c r="H12" s="153"/>
      <c r="I12" s="153"/>
      <c r="J12" s="153"/>
      <c r="K12" s="153"/>
    </row>
    <row r="13" spans="1:11" x14ac:dyDescent="0.3">
      <c r="A13" s="31" t="s">
        <v>109</v>
      </c>
      <c r="B13" s="37">
        <v>2</v>
      </c>
      <c r="C13" s="148">
        <v>2.5</v>
      </c>
      <c r="D13" s="31" t="s">
        <v>1722</v>
      </c>
      <c r="E13" s="153"/>
      <c r="F13" s="153"/>
      <c r="G13" s="153"/>
      <c r="H13" s="153"/>
      <c r="I13" s="153"/>
      <c r="J13" s="153"/>
      <c r="K13" s="153"/>
    </row>
    <row r="14" spans="1:11" x14ac:dyDescent="0.3">
      <c r="B14" s="157"/>
      <c r="D14" s="153"/>
      <c r="E14" s="153"/>
      <c r="F14" s="153"/>
      <c r="G14" s="153"/>
      <c r="H14" s="153"/>
      <c r="I14" s="153"/>
      <c r="J14" s="153"/>
      <c r="K14" s="153"/>
    </row>
    <row r="16" spans="1:11" x14ac:dyDescent="0.3">
      <c r="A16" s="149" t="s">
        <v>1710</v>
      </c>
      <c r="B16" s="149" t="s">
        <v>1819</v>
      </c>
      <c r="C16" s="149" t="s">
        <v>20</v>
      </c>
      <c r="D16" s="149" t="s">
        <v>1713</v>
      </c>
    </row>
    <row r="17" spans="1:4" x14ac:dyDescent="0.3">
      <c r="A17" s="36" t="s">
        <v>1721</v>
      </c>
      <c r="B17" s="36" t="s">
        <v>1823</v>
      </c>
      <c r="C17" s="36">
        <f>IFERROR(VLOOKUP(A17, $A$5:$D$13, IF(B17="Euroopa", 2, IF(B17="Ameerika", 3)), FALSE), "Ei leitud")</f>
        <v>0.8</v>
      </c>
      <c r="D17" s="36" t="str">
        <f>IFERROR(VLOOKUP(A17,$A$5:$D$13,4,FALSE),"Ei leitud")</f>
        <v>Köögivili</v>
      </c>
    </row>
  </sheetData>
  <mergeCells count="1">
    <mergeCell ref="D1:K3"/>
  </mergeCells>
  <dataValidations count="2">
    <dataValidation type="list" allowBlank="1" showInputMessage="1" showErrorMessage="1" sqref="A17" xr:uid="{942DD8E1-AB8E-4782-B64A-773F195D4E4A}">
      <formula1>$A$6:$A$13</formula1>
    </dataValidation>
    <dataValidation type="list" allowBlank="1" showInputMessage="1" showErrorMessage="1" sqref="B17" xr:uid="{8FD7E91F-98D0-48BF-A5A8-97F120874C34}">
      <formula1>$A$2:$A$3</formula1>
    </dataValidation>
  </dataValidation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8513B-B0A0-4903-A1E8-0CEFE90CED6A}">
  <sheetPr codeName="Leht44"/>
  <dimension ref="A1"/>
  <sheetViews>
    <sheetView workbookViewId="0"/>
  </sheetViews>
  <sheetFormatPr defaultRowHeight="14.4" x14ac:dyDescent="0.3"/>
  <sheetData/>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81B16-ACB2-4E6D-B01D-AC9441893C1C}">
  <sheetPr codeName="Leht45"/>
  <dimension ref="A1:O201"/>
  <sheetViews>
    <sheetView topLeftCell="C11" zoomScale="140" zoomScaleNormal="140" workbookViewId="0">
      <selection activeCell="H2" sqref="H2:I125"/>
    </sheetView>
  </sheetViews>
  <sheetFormatPr defaultColWidth="11.6640625" defaultRowHeight="15.6" x14ac:dyDescent="0.3"/>
  <cols>
    <col min="1" max="1" width="4.88671875" style="32" bestFit="1" customWidth="1"/>
    <col min="2" max="2" width="13" style="32" bestFit="1" customWidth="1"/>
    <col min="3" max="3" width="13.21875" style="32" bestFit="1" customWidth="1"/>
    <col min="4" max="4" width="34.5546875" style="32" bestFit="1" customWidth="1"/>
    <col min="5" max="5" width="12.21875" style="32" bestFit="1" customWidth="1"/>
    <col min="6" max="6" width="15.6640625" style="32" bestFit="1" customWidth="1"/>
    <col min="7" max="7" width="5" style="32" customWidth="1"/>
    <col min="8" max="8" width="34.5546875" style="32" bestFit="1" customWidth="1"/>
    <col min="9" max="9" width="22.33203125" style="32" bestFit="1" customWidth="1"/>
    <col min="10" max="10" width="4.21875" style="32" customWidth="1"/>
    <col min="11" max="11" width="29.6640625" style="32" bestFit="1" customWidth="1"/>
    <col min="12" max="12" width="8.21875" style="32" bestFit="1" customWidth="1"/>
    <col min="13" max="13" width="17.21875" style="32" bestFit="1" customWidth="1"/>
    <col min="14" max="14" width="10.77734375" style="32" bestFit="1" customWidth="1"/>
    <col min="15" max="15" width="17.21875" style="32" bestFit="1" customWidth="1"/>
    <col min="16" max="18" width="11.6640625" style="32"/>
    <col min="19" max="19" width="14.88671875" style="32" bestFit="1" customWidth="1"/>
    <col min="20" max="16384" width="11.6640625" style="32"/>
  </cols>
  <sheetData>
    <row r="1" spans="1:15" x14ac:dyDescent="0.3">
      <c r="A1" s="32" t="s">
        <v>1826</v>
      </c>
      <c r="B1" s="32" t="s">
        <v>1827</v>
      </c>
      <c r="C1" s="32" t="s">
        <v>1828</v>
      </c>
      <c r="D1" s="32" t="s">
        <v>1829</v>
      </c>
      <c r="E1" s="32" t="s">
        <v>1830</v>
      </c>
      <c r="F1" s="32" t="s">
        <v>1831</v>
      </c>
      <c r="H1" s="32" t="s">
        <v>1829</v>
      </c>
      <c r="I1" s="32" t="s">
        <v>1832</v>
      </c>
      <c r="K1" s="32" t="s">
        <v>1829</v>
      </c>
      <c r="L1" s="32" t="s">
        <v>1833</v>
      </c>
      <c r="M1" s="32" t="s">
        <v>1834</v>
      </c>
      <c r="N1" s="32" t="s">
        <v>1835</v>
      </c>
      <c r="O1" s="32" t="s">
        <v>1836</v>
      </c>
    </row>
    <row r="2" spans="1:15" x14ac:dyDescent="0.3">
      <c r="A2" s="32">
        <v>1</v>
      </c>
      <c r="B2" s="32" t="s">
        <v>1837</v>
      </c>
      <c r="C2" s="32" t="s">
        <v>1838</v>
      </c>
      <c r="D2" s="32" t="s">
        <v>1839</v>
      </c>
      <c r="E2" s="32" t="s">
        <v>1840</v>
      </c>
      <c r="F2" s="32" t="s">
        <v>1841</v>
      </c>
      <c r="H2" s="32" t="s">
        <v>1842</v>
      </c>
      <c r="I2" s="32" t="s">
        <v>1843</v>
      </c>
      <c r="K2" s="32" t="s">
        <v>1914</v>
      </c>
      <c r="L2" s="32" t="str">
        <f>_xlfn.XLOOKUP($K2,andmed[email],andmed[first_name])</f>
        <v>Bertie</v>
      </c>
      <c r="M2" s="32" t="str">
        <f>_xlfn.XLOOKUP($K2,andmed[email],andmed[last_name])</f>
        <v>Lammenga</v>
      </c>
      <c r="N2" s="32" t="str">
        <f>_xlfn.XLOOKUP($K2,andmed[email],andmed[gender])</f>
        <v>Male</v>
      </c>
      <c r="O2" s="32" t="str">
        <f>_xlfn.XLOOKUP($K2,elukoht[email],elukoht[city],"ANDMEID POLE")</f>
        <v>Rybnoye</v>
      </c>
    </row>
    <row r="3" spans="1:15" x14ac:dyDescent="0.3">
      <c r="A3" s="32">
        <v>2</v>
      </c>
      <c r="B3" s="32" t="s">
        <v>1845</v>
      </c>
      <c r="C3" s="32" t="s">
        <v>1846</v>
      </c>
      <c r="D3" s="32" t="s">
        <v>1847</v>
      </c>
      <c r="E3" s="32" t="s">
        <v>1848</v>
      </c>
      <c r="F3" s="32" t="s">
        <v>1849</v>
      </c>
      <c r="H3" s="32" t="s">
        <v>1850</v>
      </c>
      <c r="I3" s="32" t="s">
        <v>1851</v>
      </c>
      <c r="K3" s="32" t="s">
        <v>1852</v>
      </c>
      <c r="L3" s="32" t="str">
        <f>_xlfn.XLOOKUP(tulemused[[#This Row],[email]],andmed[email],andmed[first_name])</f>
        <v>Wendye</v>
      </c>
      <c r="M3" s="32" t="str">
        <f>_xlfn.XLOOKUP(tulemused[[#This Row],[email]],andmed[email],andmed[last_name])</f>
        <v>Sirman</v>
      </c>
      <c r="N3" s="32" t="str">
        <f>_xlfn.XLOOKUP($K3,andmed[email],andmed[gender])</f>
        <v>Female</v>
      </c>
      <c r="O3" s="32" t="str">
        <f>_xlfn.XLOOKUP(tulemused[[#This Row],[email]],elukoht[email],elukoht[city],"andmeid pole")</f>
        <v>Cakungsari</v>
      </c>
    </row>
    <row r="4" spans="1:15" x14ac:dyDescent="0.3">
      <c r="A4" s="32">
        <v>3</v>
      </c>
      <c r="B4" s="32" t="s">
        <v>1853</v>
      </c>
      <c r="C4" s="32" t="s">
        <v>1854</v>
      </c>
      <c r="D4" s="32" t="s">
        <v>1855</v>
      </c>
      <c r="E4" s="32" t="s">
        <v>1848</v>
      </c>
      <c r="F4" s="32" t="s">
        <v>1856</v>
      </c>
      <c r="H4" s="32" t="s">
        <v>1857</v>
      </c>
      <c r="I4" s="32" t="s">
        <v>1858</v>
      </c>
      <c r="K4" s="32" t="s">
        <v>1859</v>
      </c>
      <c r="L4" s="32" t="str">
        <f>_xlfn.XLOOKUP(tulemused[[#This Row],[email]],andmed[email],andmed[first_name])</f>
        <v>Elwira</v>
      </c>
      <c r="M4" s="32" t="str">
        <f>_xlfn.XLOOKUP(tulemused[[#This Row],[email]],andmed[email],andmed[last_name])</f>
        <v>Medcalf</v>
      </c>
      <c r="N4" s="32" t="str">
        <f>_xlfn.XLOOKUP($K4,andmed[email],andmed[gender])</f>
        <v>Female</v>
      </c>
      <c r="O4" s="32" t="str">
        <f>_xlfn.XLOOKUP(tulemused[[#This Row],[email]],elukoht[email],elukoht[city],"andmeid pole")</f>
        <v>Thanh Ba</v>
      </c>
    </row>
    <row r="5" spans="1:15" x14ac:dyDescent="0.3">
      <c r="A5" s="32">
        <v>4</v>
      </c>
      <c r="B5" s="32" t="s">
        <v>1860</v>
      </c>
      <c r="C5" s="32" t="s">
        <v>1861</v>
      </c>
      <c r="D5" s="32" t="s">
        <v>1862</v>
      </c>
      <c r="E5" s="32" t="s">
        <v>1848</v>
      </c>
      <c r="F5" s="32" t="s">
        <v>1863</v>
      </c>
      <c r="H5" s="32" t="s">
        <v>1864</v>
      </c>
      <c r="I5" s="32" t="s">
        <v>1865</v>
      </c>
      <c r="K5" s="32" t="s">
        <v>1866</v>
      </c>
      <c r="L5" s="32" t="str">
        <f>_xlfn.XLOOKUP(tulemused[[#This Row],[email]],andmed[email],andmed[first_name])</f>
        <v>Byrle</v>
      </c>
      <c r="M5" s="32" t="str">
        <f>_xlfn.XLOOKUP(tulemused[[#This Row],[email]],andmed[email],andmed[last_name])</f>
        <v>Kinahan</v>
      </c>
      <c r="N5" s="32" t="str">
        <f>_xlfn.XLOOKUP($K5,andmed[email],andmed[gender])</f>
        <v>Male</v>
      </c>
      <c r="O5" s="32" t="str">
        <f>_xlfn.XLOOKUP(tulemused[[#This Row],[email]],elukoht[email],elukoht[city],"andmeid pole")</f>
        <v>Merke</v>
      </c>
    </row>
    <row r="6" spans="1:15" x14ac:dyDescent="0.3">
      <c r="A6" s="32">
        <v>5</v>
      </c>
      <c r="B6" s="32" t="s">
        <v>1867</v>
      </c>
      <c r="C6" s="32" t="s">
        <v>1868</v>
      </c>
      <c r="D6" s="32" t="s">
        <v>1869</v>
      </c>
      <c r="E6" s="32" t="s">
        <v>1848</v>
      </c>
      <c r="F6" s="32" t="s">
        <v>1870</v>
      </c>
      <c r="H6" s="32" t="s">
        <v>1871</v>
      </c>
      <c r="I6" s="32" t="s">
        <v>1872</v>
      </c>
      <c r="K6" s="32" t="s">
        <v>1873</v>
      </c>
      <c r="L6" s="32" t="str">
        <f>_xlfn.XLOOKUP(tulemused[[#This Row],[email]],andmed[email],andmed[first_name])</f>
        <v>Obed</v>
      </c>
      <c r="M6" s="32" t="str">
        <f>_xlfn.XLOOKUP(tulemused[[#This Row],[email]],andmed[email],andmed[last_name])</f>
        <v>McGahey</v>
      </c>
      <c r="N6" s="32" t="str">
        <f>_xlfn.XLOOKUP($K6,andmed[email],andmed[gender])</f>
        <v>Male</v>
      </c>
      <c r="O6" s="32" t="str">
        <f>_xlfn.XLOOKUP(tulemused[[#This Row],[email]],elukoht[email],elukoht[city],"andmeid pole")</f>
        <v>andmeid pole</v>
      </c>
    </row>
    <row r="7" spans="1:15" x14ac:dyDescent="0.3">
      <c r="A7" s="32">
        <v>6</v>
      </c>
      <c r="B7" s="32" t="s">
        <v>1874</v>
      </c>
      <c r="C7" s="32" t="s">
        <v>1875</v>
      </c>
      <c r="D7" s="32" t="s">
        <v>1876</v>
      </c>
      <c r="E7" s="32" t="s">
        <v>1848</v>
      </c>
      <c r="F7" s="32" t="s">
        <v>1877</v>
      </c>
      <c r="H7" s="32" t="s">
        <v>1869</v>
      </c>
      <c r="I7" s="32" t="s">
        <v>1878</v>
      </c>
      <c r="K7" s="32" t="s">
        <v>1879</v>
      </c>
      <c r="L7" s="32" t="str">
        <f>_xlfn.XLOOKUP(tulemused[[#This Row],[email]],andmed[email],andmed[first_name])</f>
        <v>Mayor</v>
      </c>
      <c r="M7" s="32" t="str">
        <f>_xlfn.XLOOKUP(tulemused[[#This Row],[email]],andmed[email],andmed[last_name])</f>
        <v>Smedmoor</v>
      </c>
      <c r="N7" s="32" t="str">
        <f>_xlfn.XLOOKUP($K7,andmed[email],andmed[gender])</f>
        <v>Male</v>
      </c>
      <c r="O7" s="32" t="str">
        <f>_xlfn.XLOOKUP(tulemused[[#This Row],[email]],elukoht[email],elukoht[city],"andmeid pole")</f>
        <v>andmeid pole</v>
      </c>
    </row>
    <row r="8" spans="1:15" x14ac:dyDescent="0.3">
      <c r="A8" s="32">
        <v>7</v>
      </c>
      <c r="B8" s="32" t="s">
        <v>1880</v>
      </c>
      <c r="C8" s="32" t="s">
        <v>1881</v>
      </c>
      <c r="D8" s="32" t="s">
        <v>1882</v>
      </c>
      <c r="E8" s="32" t="s">
        <v>1840</v>
      </c>
      <c r="F8" s="32" t="s">
        <v>1883</v>
      </c>
      <c r="H8" s="32" t="s">
        <v>1884</v>
      </c>
      <c r="I8" s="32" t="s">
        <v>1885</v>
      </c>
      <c r="K8" s="32" t="s">
        <v>1886</v>
      </c>
      <c r="L8" s="32" t="str">
        <f>_xlfn.XLOOKUP(tulemused[[#This Row],[email]],andmed[email],andmed[first_name])</f>
        <v>Othilie</v>
      </c>
      <c r="M8" s="32" t="str">
        <f>_xlfn.XLOOKUP(tulemused[[#This Row],[email]],andmed[email],andmed[last_name])</f>
        <v>Mouncher</v>
      </c>
      <c r="N8" s="32" t="str">
        <f>_xlfn.XLOOKUP($K8,andmed[email],andmed[gender])</f>
        <v>Female</v>
      </c>
      <c r="O8" s="32" t="str">
        <f>_xlfn.XLOOKUP(tulemused[[#This Row],[email]],elukoht[email],elukoht[city],"andmeid pole")</f>
        <v>Yablonovskiy</v>
      </c>
    </row>
    <row r="9" spans="1:15" x14ac:dyDescent="0.3">
      <c r="A9" s="32">
        <v>8</v>
      </c>
      <c r="B9" s="32" t="s">
        <v>1887</v>
      </c>
      <c r="C9" s="32" t="s">
        <v>1888</v>
      </c>
      <c r="D9" s="32" t="s">
        <v>1889</v>
      </c>
      <c r="E9" s="32" t="s">
        <v>1848</v>
      </c>
      <c r="F9" s="32" t="s">
        <v>1890</v>
      </c>
      <c r="H9" s="32" t="s">
        <v>1891</v>
      </c>
      <c r="I9" s="32" t="s">
        <v>1892</v>
      </c>
      <c r="K9" s="32" t="s">
        <v>1893</v>
      </c>
      <c r="L9" s="32" t="str">
        <f>_xlfn.XLOOKUP(tulemused[[#This Row],[email]],andmed[email],andmed[first_name])</f>
        <v>Prissie</v>
      </c>
      <c r="M9" s="32" t="str">
        <f>_xlfn.XLOOKUP(tulemused[[#This Row],[email]],andmed[email],andmed[last_name])</f>
        <v>Boustead</v>
      </c>
      <c r="N9" s="32" t="str">
        <f>_xlfn.XLOOKUP($K9,andmed[email],andmed[gender])</f>
        <v>Female</v>
      </c>
      <c r="O9" s="32" t="str">
        <f>_xlfn.XLOOKUP(tulemused[[#This Row],[email]],elukoht[email],elukoht[city],"andmeid pole")</f>
        <v>Monte Alto</v>
      </c>
    </row>
    <row r="10" spans="1:15" x14ac:dyDescent="0.3">
      <c r="A10" s="32">
        <v>9</v>
      </c>
      <c r="B10" s="32" t="s">
        <v>1894</v>
      </c>
      <c r="C10" s="32" t="s">
        <v>1895</v>
      </c>
      <c r="D10" s="32" t="s">
        <v>1896</v>
      </c>
      <c r="E10" s="32" t="s">
        <v>1840</v>
      </c>
      <c r="F10" s="32" t="s">
        <v>1897</v>
      </c>
      <c r="H10" s="32" t="s">
        <v>1898</v>
      </c>
      <c r="I10" s="32" t="s">
        <v>1899</v>
      </c>
    </row>
    <row r="11" spans="1:15" x14ac:dyDescent="0.3">
      <c r="A11" s="32">
        <v>10</v>
      </c>
      <c r="B11" s="32" t="s">
        <v>1900</v>
      </c>
      <c r="C11" s="32" t="s">
        <v>1901</v>
      </c>
      <c r="D11" s="32" t="s">
        <v>1886</v>
      </c>
      <c r="E11" s="32" t="s">
        <v>1848</v>
      </c>
      <c r="F11" s="32" t="s">
        <v>1902</v>
      </c>
      <c r="H11" s="32" t="s">
        <v>1903</v>
      </c>
      <c r="I11" s="32" t="s">
        <v>1904</v>
      </c>
    </row>
    <row r="12" spans="1:15" x14ac:dyDescent="0.3">
      <c r="A12" s="32">
        <v>11</v>
      </c>
      <c r="B12" s="32" t="s">
        <v>1905</v>
      </c>
      <c r="C12" s="32" t="s">
        <v>1906</v>
      </c>
      <c r="D12" s="32" t="s">
        <v>1907</v>
      </c>
      <c r="E12" s="32" t="s">
        <v>1848</v>
      </c>
      <c r="F12" s="32" t="s">
        <v>1908</v>
      </c>
      <c r="H12" s="32" t="s">
        <v>1866</v>
      </c>
      <c r="I12" s="32" t="s">
        <v>1909</v>
      </c>
      <c r="K12" s="139"/>
      <c r="L12" s="139"/>
      <c r="M12" s="139"/>
      <c r="N12" s="139"/>
      <c r="O12" s="139"/>
    </row>
    <row r="13" spans="1:15" x14ac:dyDescent="0.3">
      <c r="A13" s="32">
        <v>12</v>
      </c>
      <c r="B13" s="32" t="s">
        <v>1910</v>
      </c>
      <c r="C13" s="32" t="s">
        <v>1911</v>
      </c>
      <c r="D13" s="32" t="s">
        <v>1912</v>
      </c>
      <c r="E13" s="32" t="s">
        <v>1840</v>
      </c>
      <c r="F13" s="32" t="s">
        <v>1913</v>
      </c>
      <c r="H13" s="32" t="s">
        <v>1914</v>
      </c>
      <c r="I13" s="32" t="s">
        <v>1915</v>
      </c>
      <c r="K13" s="139"/>
      <c r="L13" s="139"/>
      <c r="M13" s="139"/>
      <c r="N13" s="139"/>
      <c r="O13" s="139"/>
    </row>
    <row r="14" spans="1:15" x14ac:dyDescent="0.3">
      <c r="A14" s="32">
        <v>13</v>
      </c>
      <c r="B14" s="32" t="s">
        <v>446</v>
      </c>
      <c r="C14" s="32" t="s">
        <v>1916</v>
      </c>
      <c r="D14" s="32" t="s">
        <v>1917</v>
      </c>
      <c r="E14" s="32" t="s">
        <v>1918</v>
      </c>
      <c r="F14" s="32" t="s">
        <v>1919</v>
      </c>
      <c r="H14" s="32" t="s">
        <v>1920</v>
      </c>
      <c r="I14" s="32" t="s">
        <v>1921</v>
      </c>
      <c r="K14" s="139"/>
      <c r="L14" s="139"/>
      <c r="M14" s="139"/>
      <c r="N14" s="139"/>
      <c r="O14" s="139"/>
    </row>
    <row r="15" spans="1:15" x14ac:dyDescent="0.3">
      <c r="A15" s="32">
        <v>14</v>
      </c>
      <c r="B15" s="32" t="s">
        <v>1922</v>
      </c>
      <c r="C15" s="32" t="s">
        <v>1923</v>
      </c>
      <c r="D15" s="32" t="s">
        <v>1924</v>
      </c>
      <c r="E15" s="32" t="s">
        <v>1840</v>
      </c>
      <c r="F15" s="32" t="s">
        <v>1925</v>
      </c>
      <c r="H15" s="32" t="s">
        <v>1926</v>
      </c>
      <c r="I15" s="32" t="s">
        <v>1927</v>
      </c>
      <c r="K15" s="139"/>
      <c r="L15" s="139"/>
      <c r="M15" s="139"/>
      <c r="N15" s="139"/>
      <c r="O15" s="139"/>
    </row>
    <row r="16" spans="1:15" x14ac:dyDescent="0.3">
      <c r="A16" s="32">
        <v>15</v>
      </c>
      <c r="B16" s="32" t="s">
        <v>1928</v>
      </c>
      <c r="C16" s="32" t="s">
        <v>1929</v>
      </c>
      <c r="D16" s="32" t="s">
        <v>1930</v>
      </c>
      <c r="E16" s="32" t="s">
        <v>1848</v>
      </c>
      <c r="F16" s="32" t="s">
        <v>1931</v>
      </c>
      <c r="H16" s="32" t="s">
        <v>1932</v>
      </c>
      <c r="I16" s="32" t="s">
        <v>1933</v>
      </c>
      <c r="K16" s="139"/>
      <c r="L16" s="139"/>
      <c r="M16" s="139"/>
      <c r="N16" s="139"/>
      <c r="O16" s="139"/>
    </row>
    <row r="17" spans="1:15" x14ac:dyDescent="0.3">
      <c r="A17" s="32">
        <v>16</v>
      </c>
      <c r="B17" s="32" t="s">
        <v>1934</v>
      </c>
      <c r="C17" s="32" t="s">
        <v>1935</v>
      </c>
      <c r="D17" s="32" t="s">
        <v>1936</v>
      </c>
      <c r="E17" s="32" t="s">
        <v>1848</v>
      </c>
      <c r="F17" s="32" t="s">
        <v>1937</v>
      </c>
      <c r="H17" s="32" t="s">
        <v>1938</v>
      </c>
      <c r="I17" s="32" t="s">
        <v>1939</v>
      </c>
      <c r="K17" s="139"/>
      <c r="L17" s="139"/>
      <c r="M17" s="139"/>
      <c r="N17" s="139"/>
      <c r="O17" s="139"/>
    </row>
    <row r="18" spans="1:15" x14ac:dyDescent="0.3">
      <c r="A18" s="32">
        <v>17</v>
      </c>
      <c r="B18" s="32" t="s">
        <v>1940</v>
      </c>
      <c r="C18" s="32" t="s">
        <v>1941</v>
      </c>
      <c r="D18" s="32" t="s">
        <v>1942</v>
      </c>
      <c r="E18" s="32" t="s">
        <v>1840</v>
      </c>
      <c r="F18" s="32" t="s">
        <v>1943</v>
      </c>
      <c r="H18" s="32" t="s">
        <v>1944</v>
      </c>
      <c r="I18" s="32" t="s">
        <v>1945</v>
      </c>
      <c r="K18" s="139"/>
      <c r="L18" s="139"/>
      <c r="M18" s="139"/>
      <c r="N18" s="139"/>
      <c r="O18" s="139"/>
    </row>
    <row r="19" spans="1:15" x14ac:dyDescent="0.3">
      <c r="A19" s="32">
        <v>18</v>
      </c>
      <c r="B19" s="32" t="s">
        <v>1946</v>
      </c>
      <c r="C19" s="32" t="s">
        <v>1947</v>
      </c>
      <c r="D19" s="32" t="s">
        <v>1948</v>
      </c>
      <c r="E19" s="32" t="s">
        <v>1840</v>
      </c>
      <c r="F19" s="32" t="s">
        <v>1949</v>
      </c>
      <c r="H19" s="32" t="s">
        <v>1950</v>
      </c>
      <c r="I19" s="32" t="s">
        <v>1951</v>
      </c>
      <c r="K19" s="139"/>
      <c r="L19" s="139"/>
      <c r="M19" s="139"/>
      <c r="N19" s="139"/>
      <c r="O19" s="139"/>
    </row>
    <row r="20" spans="1:15" x14ac:dyDescent="0.3">
      <c r="A20" s="32">
        <v>19</v>
      </c>
      <c r="B20" s="32" t="s">
        <v>1952</v>
      </c>
      <c r="C20" s="32" t="s">
        <v>1953</v>
      </c>
      <c r="D20" s="32" t="s">
        <v>1844</v>
      </c>
      <c r="E20" s="32" t="s">
        <v>1918</v>
      </c>
      <c r="F20" s="32" t="s">
        <v>1954</v>
      </c>
      <c r="H20" s="32" t="s">
        <v>1955</v>
      </c>
      <c r="I20" s="32" t="s">
        <v>1956</v>
      </c>
      <c r="K20" s="139"/>
      <c r="L20" s="139"/>
      <c r="M20" s="139"/>
      <c r="N20" s="139"/>
      <c r="O20" s="139"/>
    </row>
    <row r="21" spans="1:15" x14ac:dyDescent="0.3">
      <c r="A21" s="32">
        <v>20</v>
      </c>
      <c r="B21" s="32" t="s">
        <v>1957</v>
      </c>
      <c r="C21" s="32" t="s">
        <v>1958</v>
      </c>
      <c r="D21" s="32" t="s">
        <v>1959</v>
      </c>
      <c r="E21" s="32" t="s">
        <v>1848</v>
      </c>
      <c r="F21" s="32" t="s">
        <v>1960</v>
      </c>
      <c r="H21" s="32" t="s">
        <v>1948</v>
      </c>
      <c r="I21" s="32" t="s">
        <v>1961</v>
      </c>
    </row>
    <row r="22" spans="1:15" x14ac:dyDescent="0.3">
      <c r="A22" s="32">
        <v>21</v>
      </c>
      <c r="B22" s="32" t="s">
        <v>1962</v>
      </c>
      <c r="C22" s="32" t="s">
        <v>1963</v>
      </c>
      <c r="D22" s="32" t="s">
        <v>1964</v>
      </c>
      <c r="E22" s="32" t="s">
        <v>1848</v>
      </c>
      <c r="F22" s="32" t="s">
        <v>1965</v>
      </c>
      <c r="H22" s="32" t="s">
        <v>1966</v>
      </c>
      <c r="I22" s="32" t="s">
        <v>1967</v>
      </c>
    </row>
    <row r="23" spans="1:15" x14ac:dyDescent="0.3">
      <c r="A23" s="32">
        <v>22</v>
      </c>
      <c r="B23" s="32" t="s">
        <v>1968</v>
      </c>
      <c r="C23" s="32" t="s">
        <v>1969</v>
      </c>
      <c r="D23" s="32" t="s">
        <v>1970</v>
      </c>
      <c r="E23" s="32" t="s">
        <v>1848</v>
      </c>
      <c r="F23" s="32" t="s">
        <v>1971</v>
      </c>
      <c r="H23" s="32" t="s">
        <v>1972</v>
      </c>
      <c r="I23" s="32" t="s">
        <v>1973</v>
      </c>
    </row>
    <row r="24" spans="1:15" x14ac:dyDescent="0.3">
      <c r="A24" s="32">
        <v>23</v>
      </c>
      <c r="B24" s="32" t="s">
        <v>1974</v>
      </c>
      <c r="C24" s="32" t="s">
        <v>1975</v>
      </c>
      <c r="D24" s="32" t="s">
        <v>1976</v>
      </c>
      <c r="E24" s="32" t="s">
        <v>1840</v>
      </c>
      <c r="F24" s="32" t="s">
        <v>1977</v>
      </c>
      <c r="H24" s="32" t="s">
        <v>1978</v>
      </c>
      <c r="I24" s="32" t="s">
        <v>1979</v>
      </c>
    </row>
    <row r="25" spans="1:15" x14ac:dyDescent="0.3">
      <c r="A25" s="32">
        <v>24</v>
      </c>
      <c r="B25" s="32" t="s">
        <v>1980</v>
      </c>
      <c r="C25" s="32" t="s">
        <v>1981</v>
      </c>
      <c r="D25" s="32" t="s">
        <v>1982</v>
      </c>
      <c r="E25" s="32" t="s">
        <v>1840</v>
      </c>
      <c r="F25" s="32" t="s">
        <v>1983</v>
      </c>
      <c r="H25" s="32" t="s">
        <v>1907</v>
      </c>
      <c r="I25" s="32" t="s">
        <v>1984</v>
      </c>
    </row>
    <row r="26" spans="1:15" x14ac:dyDescent="0.3">
      <c r="A26" s="32">
        <v>25</v>
      </c>
      <c r="B26" s="32" t="s">
        <v>1985</v>
      </c>
      <c r="C26" s="32" t="s">
        <v>1986</v>
      </c>
      <c r="D26" s="32" t="s">
        <v>1852</v>
      </c>
      <c r="E26" s="32" t="s">
        <v>1848</v>
      </c>
      <c r="F26" s="32" t="s">
        <v>1987</v>
      </c>
      <c r="H26" s="32" t="s">
        <v>1988</v>
      </c>
      <c r="I26" s="32" t="s">
        <v>1989</v>
      </c>
    </row>
    <row r="27" spans="1:15" x14ac:dyDescent="0.3">
      <c r="A27" s="32">
        <v>26</v>
      </c>
      <c r="B27" s="32" t="s">
        <v>1990</v>
      </c>
      <c r="C27" s="32" t="s">
        <v>1991</v>
      </c>
      <c r="D27" s="32" t="s">
        <v>1966</v>
      </c>
      <c r="E27" s="32" t="s">
        <v>1840</v>
      </c>
      <c r="F27" s="32" t="s">
        <v>1992</v>
      </c>
      <c r="H27" s="32" t="s">
        <v>1993</v>
      </c>
      <c r="I27" s="32" t="s">
        <v>1994</v>
      </c>
    </row>
    <row r="28" spans="1:15" x14ac:dyDescent="0.3">
      <c r="A28" s="32">
        <v>27</v>
      </c>
      <c r="B28" s="32" t="s">
        <v>1995</v>
      </c>
      <c r="C28" s="32" t="s">
        <v>1996</v>
      </c>
      <c r="D28" s="32" t="s">
        <v>1997</v>
      </c>
      <c r="E28" s="32" t="s">
        <v>1848</v>
      </c>
      <c r="F28" s="32" t="s">
        <v>1998</v>
      </c>
      <c r="H28" s="32" t="s">
        <v>1936</v>
      </c>
      <c r="I28" s="32" t="s">
        <v>1999</v>
      </c>
    </row>
    <row r="29" spans="1:15" x14ac:dyDescent="0.3">
      <c r="A29" s="32">
        <v>28</v>
      </c>
      <c r="B29" s="32" t="s">
        <v>2000</v>
      </c>
      <c r="C29" s="32" t="s">
        <v>2001</v>
      </c>
      <c r="D29" s="32" t="s">
        <v>1903</v>
      </c>
      <c r="E29" s="32" t="s">
        <v>1840</v>
      </c>
      <c r="F29" s="32" t="s">
        <v>2002</v>
      </c>
      <c r="H29" s="32" t="s">
        <v>2003</v>
      </c>
      <c r="I29" s="32" t="s">
        <v>2004</v>
      </c>
    </row>
    <row r="30" spans="1:15" x14ac:dyDescent="0.3">
      <c r="A30" s="32">
        <v>29</v>
      </c>
      <c r="B30" s="32" t="s">
        <v>2005</v>
      </c>
      <c r="C30" s="32" t="s">
        <v>2006</v>
      </c>
      <c r="D30" s="32" t="s">
        <v>1842</v>
      </c>
      <c r="E30" s="32" t="s">
        <v>1848</v>
      </c>
      <c r="F30" s="32" t="s">
        <v>2007</v>
      </c>
      <c r="H30" s="32" t="s">
        <v>1959</v>
      </c>
      <c r="I30" s="32" t="s">
        <v>2008</v>
      </c>
    </row>
    <row r="31" spans="1:15" x14ac:dyDescent="0.3">
      <c r="A31" s="32">
        <v>30</v>
      </c>
      <c r="B31" s="32" t="s">
        <v>2009</v>
      </c>
      <c r="C31" s="32" t="s">
        <v>2010</v>
      </c>
      <c r="D31" s="32" t="s">
        <v>2011</v>
      </c>
      <c r="E31" s="32" t="s">
        <v>1848</v>
      </c>
      <c r="F31" s="32" t="s">
        <v>2012</v>
      </c>
      <c r="H31" s="32" t="s">
        <v>2013</v>
      </c>
      <c r="I31" s="32" t="s">
        <v>2014</v>
      </c>
    </row>
    <row r="32" spans="1:15" x14ac:dyDescent="0.3">
      <c r="A32" s="32">
        <v>31</v>
      </c>
      <c r="B32" s="32" t="s">
        <v>2015</v>
      </c>
      <c r="C32" s="32" t="s">
        <v>2016</v>
      </c>
      <c r="D32" s="32" t="s">
        <v>2017</v>
      </c>
      <c r="E32" s="32" t="s">
        <v>1848</v>
      </c>
      <c r="F32" s="32" t="s">
        <v>2018</v>
      </c>
      <c r="H32" s="32" t="s">
        <v>1844</v>
      </c>
      <c r="I32" s="32" t="s">
        <v>2019</v>
      </c>
    </row>
    <row r="33" spans="1:9" x14ac:dyDescent="0.3">
      <c r="A33" s="32">
        <v>32</v>
      </c>
      <c r="B33" s="32" t="s">
        <v>2020</v>
      </c>
      <c r="C33" s="32" t="s">
        <v>2021</v>
      </c>
      <c r="D33" s="32" t="s">
        <v>2022</v>
      </c>
      <c r="E33" s="32" t="s">
        <v>1848</v>
      </c>
      <c r="F33" s="32" t="s">
        <v>2023</v>
      </c>
      <c r="H33" s="32" t="s">
        <v>2024</v>
      </c>
      <c r="I33" s="32" t="s">
        <v>2025</v>
      </c>
    </row>
    <row r="34" spans="1:9" x14ac:dyDescent="0.3">
      <c r="A34" s="32">
        <v>33</v>
      </c>
      <c r="B34" s="32" t="s">
        <v>2026</v>
      </c>
      <c r="C34" s="32" t="s">
        <v>2027</v>
      </c>
      <c r="D34" s="32" t="s">
        <v>2028</v>
      </c>
      <c r="E34" s="32" t="s">
        <v>1840</v>
      </c>
      <c r="F34" s="32" t="s">
        <v>2029</v>
      </c>
      <c r="H34" s="32" t="s">
        <v>1917</v>
      </c>
      <c r="I34" s="32" t="s">
        <v>2030</v>
      </c>
    </row>
    <row r="35" spans="1:9" x14ac:dyDescent="0.3">
      <c r="A35" s="32">
        <v>34</v>
      </c>
      <c r="B35" s="32" t="s">
        <v>2031</v>
      </c>
      <c r="C35" s="32" t="s">
        <v>2032</v>
      </c>
      <c r="D35" s="32" t="s">
        <v>2033</v>
      </c>
      <c r="E35" s="32" t="s">
        <v>1848</v>
      </c>
      <c r="F35" s="32" t="s">
        <v>2034</v>
      </c>
      <c r="H35" s="32" t="s">
        <v>2017</v>
      </c>
      <c r="I35" s="32" t="s">
        <v>2035</v>
      </c>
    </row>
    <row r="36" spans="1:9" x14ac:dyDescent="0.3">
      <c r="A36" s="32">
        <v>35</v>
      </c>
      <c r="B36" s="32" t="s">
        <v>2036</v>
      </c>
      <c r="C36" s="32" t="s">
        <v>2037</v>
      </c>
      <c r="D36" s="32" t="s">
        <v>2038</v>
      </c>
      <c r="E36" s="32" t="s">
        <v>1840</v>
      </c>
      <c r="F36" s="32" t="s">
        <v>2039</v>
      </c>
      <c r="H36" s="32" t="s">
        <v>2033</v>
      </c>
      <c r="I36" s="32" t="s">
        <v>2040</v>
      </c>
    </row>
    <row r="37" spans="1:9" x14ac:dyDescent="0.3">
      <c r="A37" s="32">
        <v>36</v>
      </c>
      <c r="B37" s="32" t="s">
        <v>2041</v>
      </c>
      <c r="C37" s="32" t="s">
        <v>2042</v>
      </c>
      <c r="D37" s="32" t="s">
        <v>2043</v>
      </c>
      <c r="E37" s="32" t="s">
        <v>1848</v>
      </c>
      <c r="F37" s="32" t="s">
        <v>2044</v>
      </c>
      <c r="H37" s="32" t="s">
        <v>1930</v>
      </c>
      <c r="I37" s="32" t="s">
        <v>2045</v>
      </c>
    </row>
    <row r="38" spans="1:9" x14ac:dyDescent="0.3">
      <c r="A38" s="32">
        <v>37</v>
      </c>
      <c r="B38" s="32" t="s">
        <v>2046</v>
      </c>
      <c r="C38" s="32" t="s">
        <v>2047</v>
      </c>
      <c r="D38" s="32" t="s">
        <v>2048</v>
      </c>
      <c r="E38" s="32" t="s">
        <v>1848</v>
      </c>
      <c r="F38" s="32" t="s">
        <v>2049</v>
      </c>
      <c r="H38" s="32" t="s">
        <v>2050</v>
      </c>
      <c r="I38" s="32" t="s">
        <v>2051</v>
      </c>
    </row>
    <row r="39" spans="1:9" x14ac:dyDescent="0.3">
      <c r="A39" s="32">
        <v>38</v>
      </c>
      <c r="B39" s="32" t="s">
        <v>2052</v>
      </c>
      <c r="C39" s="32" t="s">
        <v>2053</v>
      </c>
      <c r="D39" s="32" t="s">
        <v>2054</v>
      </c>
      <c r="E39" s="32" t="s">
        <v>1840</v>
      </c>
      <c r="F39" s="32" t="s">
        <v>2055</v>
      </c>
      <c r="H39" s="32" t="s">
        <v>2056</v>
      </c>
      <c r="I39" s="32" t="s">
        <v>2057</v>
      </c>
    </row>
    <row r="40" spans="1:9" x14ac:dyDescent="0.3">
      <c r="A40" s="32">
        <v>39</v>
      </c>
      <c r="B40" s="32" t="s">
        <v>2058</v>
      </c>
      <c r="C40" s="32" t="s">
        <v>2059</v>
      </c>
      <c r="D40" s="32" t="s">
        <v>2060</v>
      </c>
      <c r="E40" s="32" t="s">
        <v>1840</v>
      </c>
      <c r="F40" s="32" t="s">
        <v>2061</v>
      </c>
      <c r="H40" s="32" t="s">
        <v>2062</v>
      </c>
      <c r="I40" s="32" t="s">
        <v>2063</v>
      </c>
    </row>
    <row r="41" spans="1:9" x14ac:dyDescent="0.3">
      <c r="A41" s="32">
        <v>40</v>
      </c>
      <c r="B41" s="32" t="s">
        <v>2064</v>
      </c>
      <c r="C41" s="32" t="s">
        <v>2065</v>
      </c>
      <c r="D41" s="32" t="s">
        <v>2066</v>
      </c>
      <c r="E41" s="32" t="s">
        <v>1840</v>
      </c>
      <c r="F41" s="32" t="s">
        <v>2067</v>
      </c>
      <c r="H41" s="32" t="s">
        <v>1859</v>
      </c>
      <c r="I41" s="32" t="s">
        <v>2068</v>
      </c>
    </row>
    <row r="42" spans="1:9" x14ac:dyDescent="0.3">
      <c r="A42" s="32">
        <v>41</v>
      </c>
      <c r="B42" s="32" t="s">
        <v>2069</v>
      </c>
      <c r="C42" s="32" t="s">
        <v>2070</v>
      </c>
      <c r="D42" s="32" t="s">
        <v>1926</v>
      </c>
      <c r="E42" s="32" t="s">
        <v>1840</v>
      </c>
      <c r="F42" s="32" t="s">
        <v>2071</v>
      </c>
      <c r="H42" s="32" t="s">
        <v>2011</v>
      </c>
      <c r="I42" s="32" t="s">
        <v>2072</v>
      </c>
    </row>
    <row r="43" spans="1:9" x14ac:dyDescent="0.3">
      <c r="A43" s="32">
        <v>42</v>
      </c>
      <c r="B43" s="32" t="s">
        <v>2073</v>
      </c>
      <c r="C43" s="32" t="s">
        <v>2074</v>
      </c>
      <c r="D43" s="32" t="s">
        <v>2075</v>
      </c>
      <c r="E43" s="32" t="s">
        <v>1848</v>
      </c>
      <c r="F43" s="32" t="s">
        <v>2076</v>
      </c>
      <c r="H43" s="32" t="s">
        <v>2077</v>
      </c>
      <c r="I43" s="32" t="s">
        <v>2078</v>
      </c>
    </row>
    <row r="44" spans="1:9" x14ac:dyDescent="0.3">
      <c r="A44" s="32">
        <v>43</v>
      </c>
      <c r="B44" s="32" t="s">
        <v>2079</v>
      </c>
      <c r="C44" s="32" t="s">
        <v>2080</v>
      </c>
      <c r="D44" s="32" t="s">
        <v>1850</v>
      </c>
      <c r="E44" s="32" t="s">
        <v>1848</v>
      </c>
      <c r="F44" s="32" t="s">
        <v>2081</v>
      </c>
      <c r="H44" s="32" t="s">
        <v>2082</v>
      </c>
      <c r="I44" s="32" t="s">
        <v>2083</v>
      </c>
    </row>
    <row r="45" spans="1:9" x14ac:dyDescent="0.3">
      <c r="A45" s="32">
        <v>44</v>
      </c>
      <c r="B45" s="32" t="s">
        <v>2084</v>
      </c>
      <c r="C45" s="32" t="s">
        <v>2085</v>
      </c>
      <c r="D45" s="32" t="s">
        <v>2086</v>
      </c>
      <c r="E45" s="32" t="s">
        <v>1848</v>
      </c>
      <c r="F45" s="32" t="s">
        <v>2087</v>
      </c>
      <c r="H45" s="32" t="s">
        <v>2088</v>
      </c>
      <c r="I45" s="32" t="s">
        <v>2089</v>
      </c>
    </row>
    <row r="46" spans="1:9" x14ac:dyDescent="0.3">
      <c r="A46" s="32">
        <v>45</v>
      </c>
      <c r="B46" s="32" t="s">
        <v>2090</v>
      </c>
      <c r="C46" s="32" t="s">
        <v>2091</v>
      </c>
      <c r="D46" s="32" t="s">
        <v>2092</v>
      </c>
      <c r="E46" s="32" t="s">
        <v>1918</v>
      </c>
      <c r="F46" s="32" t="s">
        <v>2093</v>
      </c>
      <c r="H46" s="32" t="s">
        <v>1976</v>
      </c>
      <c r="I46" s="32" t="s">
        <v>2094</v>
      </c>
    </row>
    <row r="47" spans="1:9" x14ac:dyDescent="0.3">
      <c r="A47" s="32">
        <v>46</v>
      </c>
      <c r="B47" s="32" t="s">
        <v>2095</v>
      </c>
      <c r="C47" s="32" t="s">
        <v>2096</v>
      </c>
      <c r="D47" s="32" t="s">
        <v>2097</v>
      </c>
      <c r="E47" s="32" t="s">
        <v>2098</v>
      </c>
      <c r="F47" s="32" t="s">
        <v>2099</v>
      </c>
      <c r="H47" s="32" t="s">
        <v>2100</v>
      </c>
      <c r="I47" s="32" t="s">
        <v>2101</v>
      </c>
    </row>
    <row r="48" spans="1:9" x14ac:dyDescent="0.3">
      <c r="A48" s="32">
        <v>47</v>
      </c>
      <c r="B48" s="32" t="s">
        <v>2102</v>
      </c>
      <c r="C48" s="32" t="s">
        <v>2103</v>
      </c>
      <c r="D48" s="32" t="s">
        <v>2104</v>
      </c>
      <c r="E48" s="32" t="s">
        <v>1848</v>
      </c>
      <c r="F48" s="32" t="s">
        <v>2105</v>
      </c>
      <c r="H48" s="32" t="s">
        <v>2106</v>
      </c>
      <c r="I48" s="32" t="s">
        <v>2107</v>
      </c>
    </row>
    <row r="49" spans="1:9" x14ac:dyDescent="0.3">
      <c r="A49" s="32">
        <v>48</v>
      </c>
      <c r="B49" s="32" t="s">
        <v>2108</v>
      </c>
      <c r="C49" s="32" t="s">
        <v>2109</v>
      </c>
      <c r="D49" s="32" t="s">
        <v>2050</v>
      </c>
      <c r="E49" s="32" t="s">
        <v>1840</v>
      </c>
      <c r="F49" s="32" t="s">
        <v>2110</v>
      </c>
      <c r="H49" s="32" t="s">
        <v>2028</v>
      </c>
      <c r="I49" s="32" t="s">
        <v>2111</v>
      </c>
    </row>
    <row r="50" spans="1:9" x14ac:dyDescent="0.3">
      <c r="A50" s="32">
        <v>49</v>
      </c>
      <c r="B50" s="32" t="s">
        <v>483</v>
      </c>
      <c r="C50" s="32" t="s">
        <v>2112</v>
      </c>
      <c r="D50" s="32" t="s">
        <v>2113</v>
      </c>
      <c r="E50" s="32" t="s">
        <v>1840</v>
      </c>
      <c r="F50" s="32" t="s">
        <v>2114</v>
      </c>
      <c r="H50" s="32" t="s">
        <v>2115</v>
      </c>
      <c r="I50" s="32" t="s">
        <v>2116</v>
      </c>
    </row>
    <row r="51" spans="1:9" x14ac:dyDescent="0.3">
      <c r="A51" s="32">
        <v>50</v>
      </c>
      <c r="B51" s="32" t="s">
        <v>2117</v>
      </c>
      <c r="C51" s="32" t="s">
        <v>2118</v>
      </c>
      <c r="D51" s="32" t="s">
        <v>2119</v>
      </c>
      <c r="E51" s="32" t="s">
        <v>1848</v>
      </c>
      <c r="F51" s="32" t="s">
        <v>2120</v>
      </c>
      <c r="H51" s="32" t="s">
        <v>2121</v>
      </c>
      <c r="I51" s="32" t="s">
        <v>2122</v>
      </c>
    </row>
    <row r="52" spans="1:9" x14ac:dyDescent="0.3">
      <c r="A52" s="32">
        <v>51</v>
      </c>
      <c r="B52" s="32" t="s">
        <v>2123</v>
      </c>
      <c r="C52" s="32" t="s">
        <v>2124</v>
      </c>
      <c r="D52" s="32" t="s">
        <v>1978</v>
      </c>
      <c r="E52" s="32" t="s">
        <v>1848</v>
      </c>
      <c r="F52" s="32" t="s">
        <v>2125</v>
      </c>
      <c r="H52" s="32" t="s">
        <v>2126</v>
      </c>
      <c r="I52" s="32" t="s">
        <v>2127</v>
      </c>
    </row>
    <row r="53" spans="1:9" x14ac:dyDescent="0.3">
      <c r="A53" s="32">
        <v>52</v>
      </c>
      <c r="B53" s="32" t="s">
        <v>2128</v>
      </c>
      <c r="C53" s="32" t="s">
        <v>2129</v>
      </c>
      <c r="D53" s="32" t="s">
        <v>2130</v>
      </c>
      <c r="E53" s="32" t="s">
        <v>2131</v>
      </c>
      <c r="F53" s="32" t="s">
        <v>2132</v>
      </c>
      <c r="H53" s="32" t="s">
        <v>2133</v>
      </c>
      <c r="I53" s="32" t="s">
        <v>2134</v>
      </c>
    </row>
    <row r="54" spans="1:9" x14ac:dyDescent="0.3">
      <c r="A54" s="32">
        <v>53</v>
      </c>
      <c r="B54" s="32" t="s">
        <v>2135</v>
      </c>
      <c r="C54" s="32" t="s">
        <v>2136</v>
      </c>
      <c r="D54" s="32" t="s">
        <v>2137</v>
      </c>
      <c r="E54" s="32" t="s">
        <v>1848</v>
      </c>
      <c r="F54" s="32" t="s">
        <v>2138</v>
      </c>
      <c r="H54" s="32" t="s">
        <v>1876</v>
      </c>
      <c r="I54" s="32" t="s">
        <v>2139</v>
      </c>
    </row>
    <row r="55" spans="1:9" x14ac:dyDescent="0.3">
      <c r="A55" s="32">
        <v>54</v>
      </c>
      <c r="B55" s="32" t="s">
        <v>2140</v>
      </c>
      <c r="C55" s="32" t="s">
        <v>2141</v>
      </c>
      <c r="D55" s="32" t="s">
        <v>2142</v>
      </c>
      <c r="E55" s="32" t="s">
        <v>1848</v>
      </c>
      <c r="F55" s="32" t="s">
        <v>2143</v>
      </c>
      <c r="H55" s="32" t="s">
        <v>1970</v>
      </c>
      <c r="I55" s="32" t="s">
        <v>2144</v>
      </c>
    </row>
    <row r="56" spans="1:9" x14ac:dyDescent="0.3">
      <c r="A56" s="32">
        <v>55</v>
      </c>
      <c r="B56" s="32" t="s">
        <v>2145</v>
      </c>
      <c r="C56" s="32" t="s">
        <v>2146</v>
      </c>
      <c r="D56" s="32" t="s">
        <v>2147</v>
      </c>
      <c r="E56" s="32" t="s">
        <v>1840</v>
      </c>
      <c r="F56" s="32" t="s">
        <v>2148</v>
      </c>
      <c r="H56" s="32" t="s">
        <v>2149</v>
      </c>
      <c r="I56" s="32" t="s">
        <v>2150</v>
      </c>
    </row>
    <row r="57" spans="1:9" x14ac:dyDescent="0.3">
      <c r="A57" s="32">
        <v>56</v>
      </c>
      <c r="B57" s="32" t="s">
        <v>2151</v>
      </c>
      <c r="C57" s="32" t="s">
        <v>2152</v>
      </c>
      <c r="D57" s="32" t="s">
        <v>2126</v>
      </c>
      <c r="E57" s="32" t="s">
        <v>1840</v>
      </c>
      <c r="F57" s="32" t="s">
        <v>2153</v>
      </c>
      <c r="H57" s="32" t="s">
        <v>1882</v>
      </c>
      <c r="I57" s="32" t="s">
        <v>2154</v>
      </c>
    </row>
    <row r="58" spans="1:9" x14ac:dyDescent="0.3">
      <c r="A58" s="32">
        <v>57</v>
      </c>
      <c r="B58" s="32" t="s">
        <v>2155</v>
      </c>
      <c r="C58" s="32" t="s">
        <v>2156</v>
      </c>
      <c r="D58" s="32" t="s">
        <v>2157</v>
      </c>
      <c r="E58" s="32" t="s">
        <v>2158</v>
      </c>
      <c r="F58" s="32" t="s">
        <v>2159</v>
      </c>
      <c r="H58" s="32" t="s">
        <v>2142</v>
      </c>
      <c r="I58" s="32" t="s">
        <v>2160</v>
      </c>
    </row>
    <row r="59" spans="1:9" x14ac:dyDescent="0.3">
      <c r="A59" s="32">
        <v>58</v>
      </c>
      <c r="B59" s="32" t="s">
        <v>2161</v>
      </c>
      <c r="C59" s="32" t="s">
        <v>2162</v>
      </c>
      <c r="D59" s="32" t="s">
        <v>2163</v>
      </c>
      <c r="E59" s="32" t="s">
        <v>1840</v>
      </c>
      <c r="F59" s="32" t="s">
        <v>2164</v>
      </c>
      <c r="H59" s="32" t="s">
        <v>2165</v>
      </c>
      <c r="I59" s="32" t="s">
        <v>2166</v>
      </c>
    </row>
    <row r="60" spans="1:9" x14ac:dyDescent="0.3">
      <c r="A60" s="32">
        <v>59</v>
      </c>
      <c r="B60" s="32" t="s">
        <v>2167</v>
      </c>
      <c r="C60" s="32" t="s">
        <v>2168</v>
      </c>
      <c r="D60" s="32" t="s">
        <v>1932</v>
      </c>
      <c r="E60" s="32" t="s">
        <v>1848</v>
      </c>
      <c r="F60" s="32" t="s">
        <v>2169</v>
      </c>
      <c r="H60" s="32" t="s">
        <v>2170</v>
      </c>
      <c r="I60" s="32" t="s">
        <v>2171</v>
      </c>
    </row>
    <row r="61" spans="1:9" x14ac:dyDescent="0.3">
      <c r="A61" s="32">
        <v>60</v>
      </c>
      <c r="B61" s="32" t="s">
        <v>2172</v>
      </c>
      <c r="C61" s="32" t="s">
        <v>2173</v>
      </c>
      <c r="D61" s="32" t="s">
        <v>1884</v>
      </c>
      <c r="E61" s="32" t="s">
        <v>1840</v>
      </c>
      <c r="F61" s="32" t="s">
        <v>2174</v>
      </c>
      <c r="H61" s="32" t="s">
        <v>2175</v>
      </c>
      <c r="I61" s="32" t="s">
        <v>2176</v>
      </c>
    </row>
    <row r="62" spans="1:9" x14ac:dyDescent="0.3">
      <c r="A62" s="32">
        <v>61</v>
      </c>
      <c r="B62" s="32" t="s">
        <v>2177</v>
      </c>
      <c r="C62" s="32" t="s">
        <v>2178</v>
      </c>
      <c r="D62" s="32" t="s">
        <v>1871</v>
      </c>
      <c r="E62" s="32" t="s">
        <v>1848</v>
      </c>
      <c r="F62" s="32" t="s">
        <v>2179</v>
      </c>
      <c r="H62" s="32" t="s">
        <v>2180</v>
      </c>
      <c r="I62" s="32" t="s">
        <v>2181</v>
      </c>
    </row>
    <row r="63" spans="1:9" x14ac:dyDescent="0.3">
      <c r="A63" s="32">
        <v>62</v>
      </c>
      <c r="B63" s="32" t="s">
        <v>2182</v>
      </c>
      <c r="C63" s="32" t="s">
        <v>2183</v>
      </c>
      <c r="D63" s="32" t="s">
        <v>1859</v>
      </c>
      <c r="E63" s="32" t="s">
        <v>1848</v>
      </c>
      <c r="F63" s="32" t="s">
        <v>2184</v>
      </c>
      <c r="H63" s="32" t="s">
        <v>2185</v>
      </c>
      <c r="I63" s="32" t="s">
        <v>2186</v>
      </c>
    </row>
    <row r="64" spans="1:9" x14ac:dyDescent="0.3">
      <c r="A64" s="32">
        <v>63</v>
      </c>
      <c r="B64" s="32" t="s">
        <v>2187</v>
      </c>
      <c r="C64" s="32" t="s">
        <v>2188</v>
      </c>
      <c r="D64" s="32" t="s">
        <v>1950</v>
      </c>
      <c r="E64" s="32" t="s">
        <v>1840</v>
      </c>
      <c r="F64" s="32" t="s">
        <v>2189</v>
      </c>
      <c r="H64" s="32" t="s">
        <v>2190</v>
      </c>
      <c r="I64" s="32" t="s">
        <v>2191</v>
      </c>
    </row>
    <row r="65" spans="1:9" x14ac:dyDescent="0.3">
      <c r="A65" s="32">
        <v>64</v>
      </c>
      <c r="B65" s="32" t="s">
        <v>2192</v>
      </c>
      <c r="C65" s="32" t="s">
        <v>2193</v>
      </c>
      <c r="D65" s="32" t="s">
        <v>2194</v>
      </c>
      <c r="E65" s="32" t="s">
        <v>1848</v>
      </c>
      <c r="F65" s="32" t="s">
        <v>2195</v>
      </c>
      <c r="H65" s="32" t="s">
        <v>2196</v>
      </c>
      <c r="I65" s="32" t="s">
        <v>2197</v>
      </c>
    </row>
    <row r="66" spans="1:9" x14ac:dyDescent="0.3">
      <c r="A66" s="32">
        <v>65</v>
      </c>
      <c r="B66" s="32" t="s">
        <v>2198</v>
      </c>
      <c r="C66" s="32" t="s">
        <v>2199</v>
      </c>
      <c r="D66" s="32" t="s">
        <v>2180</v>
      </c>
      <c r="E66" s="32" t="s">
        <v>1848</v>
      </c>
      <c r="F66" s="32" t="s">
        <v>2200</v>
      </c>
      <c r="H66" s="32" t="s">
        <v>2201</v>
      </c>
      <c r="I66" s="32" t="s">
        <v>2202</v>
      </c>
    </row>
    <row r="67" spans="1:9" x14ac:dyDescent="0.3">
      <c r="A67" s="32">
        <v>66</v>
      </c>
      <c r="B67" s="32" t="s">
        <v>346</v>
      </c>
      <c r="C67" s="32" t="s">
        <v>2203</v>
      </c>
      <c r="D67" s="32" t="s">
        <v>2133</v>
      </c>
      <c r="E67" s="32" t="s">
        <v>1840</v>
      </c>
      <c r="F67" s="32" t="s">
        <v>2204</v>
      </c>
      <c r="H67" s="32" t="s">
        <v>2066</v>
      </c>
      <c r="I67" s="32" t="s">
        <v>2205</v>
      </c>
    </row>
    <row r="68" spans="1:9" x14ac:dyDescent="0.3">
      <c r="A68" s="32">
        <v>67</v>
      </c>
      <c r="B68" s="32" t="s">
        <v>2206</v>
      </c>
      <c r="C68" s="32" t="s">
        <v>2207</v>
      </c>
      <c r="D68" s="32" t="s">
        <v>1972</v>
      </c>
      <c r="E68" s="32" t="s">
        <v>1848</v>
      </c>
      <c r="F68" s="32" t="s">
        <v>2208</v>
      </c>
      <c r="H68" s="32" t="s">
        <v>2209</v>
      </c>
      <c r="I68" s="32" t="s">
        <v>2210</v>
      </c>
    </row>
    <row r="69" spans="1:9" x14ac:dyDescent="0.3">
      <c r="A69" s="32">
        <v>68</v>
      </c>
      <c r="B69" s="32" t="s">
        <v>2211</v>
      </c>
      <c r="C69" s="32" t="s">
        <v>2212</v>
      </c>
      <c r="D69" s="32" t="s">
        <v>2082</v>
      </c>
      <c r="E69" s="32" t="s">
        <v>1840</v>
      </c>
      <c r="F69" s="32" t="s">
        <v>2213</v>
      </c>
      <c r="H69" s="32" t="s">
        <v>2054</v>
      </c>
      <c r="I69" s="32" t="s">
        <v>2214</v>
      </c>
    </row>
    <row r="70" spans="1:9" x14ac:dyDescent="0.3">
      <c r="A70" s="32">
        <v>69</v>
      </c>
      <c r="B70" s="32" t="s">
        <v>2215</v>
      </c>
      <c r="C70" s="32" t="s">
        <v>2216</v>
      </c>
      <c r="D70" s="32" t="s">
        <v>1891</v>
      </c>
      <c r="E70" s="32" t="s">
        <v>1918</v>
      </c>
      <c r="F70" s="32" t="s">
        <v>2217</v>
      </c>
      <c r="H70" s="32" t="s">
        <v>2104</v>
      </c>
      <c r="I70" s="32" t="s">
        <v>2218</v>
      </c>
    </row>
    <row r="71" spans="1:9" x14ac:dyDescent="0.3">
      <c r="A71" s="32">
        <v>70</v>
      </c>
      <c r="B71" s="32" t="s">
        <v>2219</v>
      </c>
      <c r="C71" s="32" t="s">
        <v>2220</v>
      </c>
      <c r="D71" s="32" t="s">
        <v>2221</v>
      </c>
      <c r="E71" s="32" t="s">
        <v>1848</v>
      </c>
      <c r="F71" s="32" t="s">
        <v>2222</v>
      </c>
      <c r="H71" s="32" t="s">
        <v>2022</v>
      </c>
      <c r="I71" s="32" t="s">
        <v>2223</v>
      </c>
    </row>
    <row r="72" spans="1:9" x14ac:dyDescent="0.3">
      <c r="A72" s="32">
        <v>71</v>
      </c>
      <c r="B72" s="32" t="s">
        <v>2224</v>
      </c>
      <c r="C72" s="32" t="s">
        <v>2225</v>
      </c>
      <c r="D72" s="32" t="s">
        <v>2226</v>
      </c>
      <c r="E72" s="32" t="s">
        <v>1848</v>
      </c>
      <c r="F72" s="32" t="s">
        <v>2227</v>
      </c>
      <c r="H72" s="32" t="s">
        <v>2228</v>
      </c>
      <c r="I72" s="32" t="s">
        <v>2229</v>
      </c>
    </row>
    <row r="73" spans="1:9" x14ac:dyDescent="0.3">
      <c r="A73" s="32">
        <v>72</v>
      </c>
      <c r="B73" s="32" t="s">
        <v>527</v>
      </c>
      <c r="C73" s="32" t="s">
        <v>2230</v>
      </c>
      <c r="D73" s="32" t="s">
        <v>2231</v>
      </c>
      <c r="E73" s="32" t="s">
        <v>1848</v>
      </c>
      <c r="F73" s="32" t="s">
        <v>2232</v>
      </c>
      <c r="H73" s="32" t="s">
        <v>2147</v>
      </c>
      <c r="I73" s="32" t="s">
        <v>2233</v>
      </c>
    </row>
    <row r="74" spans="1:9" x14ac:dyDescent="0.3">
      <c r="A74" s="32">
        <v>73</v>
      </c>
      <c r="B74" s="32" t="s">
        <v>2234</v>
      </c>
      <c r="C74" s="32" t="s">
        <v>2235</v>
      </c>
      <c r="D74" s="32" t="s">
        <v>1993</v>
      </c>
      <c r="E74" s="32" t="s">
        <v>1840</v>
      </c>
      <c r="F74" s="32" t="s">
        <v>2236</v>
      </c>
      <c r="H74" s="32" t="s">
        <v>2237</v>
      </c>
      <c r="I74" s="32" t="s">
        <v>2238</v>
      </c>
    </row>
    <row r="75" spans="1:9" x14ac:dyDescent="0.3">
      <c r="A75" s="32">
        <v>74</v>
      </c>
      <c r="B75" s="32" t="s">
        <v>2239</v>
      </c>
      <c r="C75" s="32" t="s">
        <v>2240</v>
      </c>
      <c r="D75" s="32" t="s">
        <v>2190</v>
      </c>
      <c r="E75" s="32" t="s">
        <v>1840</v>
      </c>
      <c r="F75" s="32" t="s">
        <v>2241</v>
      </c>
      <c r="H75" s="32" t="s">
        <v>1862</v>
      </c>
      <c r="I75" s="32" t="s">
        <v>2242</v>
      </c>
    </row>
    <row r="76" spans="1:9" x14ac:dyDescent="0.3">
      <c r="A76" s="32">
        <v>75</v>
      </c>
      <c r="B76" s="32" t="s">
        <v>2243</v>
      </c>
      <c r="C76" s="32" t="s">
        <v>2244</v>
      </c>
      <c r="D76" s="32" t="s">
        <v>2115</v>
      </c>
      <c r="E76" s="32" t="s">
        <v>1840</v>
      </c>
      <c r="F76" s="32" t="s">
        <v>2245</v>
      </c>
      <c r="H76" s="32" t="s">
        <v>2246</v>
      </c>
      <c r="I76" s="32" t="s">
        <v>2247</v>
      </c>
    </row>
    <row r="77" spans="1:9" x14ac:dyDescent="0.3">
      <c r="A77" s="32">
        <v>76</v>
      </c>
      <c r="B77" s="32" t="s">
        <v>2248</v>
      </c>
      <c r="C77" s="32" t="s">
        <v>2249</v>
      </c>
      <c r="D77" s="32" t="s">
        <v>2201</v>
      </c>
      <c r="E77" s="32" t="s">
        <v>1840</v>
      </c>
      <c r="F77" s="32" t="s">
        <v>2250</v>
      </c>
      <c r="H77" s="32" t="s">
        <v>2137</v>
      </c>
      <c r="I77" s="32" t="s">
        <v>2251</v>
      </c>
    </row>
    <row r="78" spans="1:9" x14ac:dyDescent="0.3">
      <c r="A78" s="32">
        <v>77</v>
      </c>
      <c r="B78" s="32" t="s">
        <v>2252</v>
      </c>
      <c r="C78" s="32" t="s">
        <v>2253</v>
      </c>
      <c r="D78" s="32" t="s">
        <v>2024</v>
      </c>
      <c r="E78" s="32" t="s">
        <v>1840</v>
      </c>
      <c r="F78" s="32" t="s">
        <v>2254</v>
      </c>
      <c r="H78" s="32" t="s">
        <v>2255</v>
      </c>
      <c r="I78" s="32" t="s">
        <v>2256</v>
      </c>
    </row>
    <row r="79" spans="1:9" x14ac:dyDescent="0.3">
      <c r="A79" s="32">
        <v>78</v>
      </c>
      <c r="B79" s="32" t="s">
        <v>2257</v>
      </c>
      <c r="C79" s="32" t="s">
        <v>2258</v>
      </c>
      <c r="D79" s="32" t="s">
        <v>1914</v>
      </c>
      <c r="E79" s="32" t="s">
        <v>1840</v>
      </c>
      <c r="F79" s="32" t="s">
        <v>2259</v>
      </c>
      <c r="H79" s="32" t="s">
        <v>1912</v>
      </c>
      <c r="I79" s="32" t="s">
        <v>2260</v>
      </c>
    </row>
    <row r="80" spans="1:9" x14ac:dyDescent="0.3">
      <c r="A80" s="32">
        <v>79</v>
      </c>
      <c r="B80" s="32" t="s">
        <v>434</v>
      </c>
      <c r="C80" s="32" t="s">
        <v>2261</v>
      </c>
      <c r="D80" s="32" t="s">
        <v>1864</v>
      </c>
      <c r="E80" s="32" t="s">
        <v>1840</v>
      </c>
      <c r="F80" s="32" t="s">
        <v>2262</v>
      </c>
      <c r="H80" s="32" t="s">
        <v>2263</v>
      </c>
      <c r="I80" s="32" t="s">
        <v>2264</v>
      </c>
    </row>
    <row r="81" spans="1:9" x14ac:dyDescent="0.3">
      <c r="A81" s="32">
        <v>80</v>
      </c>
      <c r="B81" s="32" t="s">
        <v>2265</v>
      </c>
      <c r="C81" s="32" t="s">
        <v>2266</v>
      </c>
      <c r="D81" s="32" t="s">
        <v>1893</v>
      </c>
      <c r="E81" s="32" t="s">
        <v>1848</v>
      </c>
      <c r="F81" s="32" t="s">
        <v>2267</v>
      </c>
      <c r="H81" s="32" t="s">
        <v>2086</v>
      </c>
      <c r="I81" s="32" t="s">
        <v>2268</v>
      </c>
    </row>
    <row r="82" spans="1:9" x14ac:dyDescent="0.3">
      <c r="A82" s="32">
        <v>81</v>
      </c>
      <c r="B82" s="32" t="s">
        <v>2269</v>
      </c>
      <c r="C82" s="32" t="s">
        <v>2270</v>
      </c>
      <c r="D82" s="32" t="s">
        <v>1866</v>
      </c>
      <c r="E82" s="32" t="s">
        <v>1840</v>
      </c>
      <c r="F82" s="32" t="s">
        <v>2271</v>
      </c>
      <c r="H82" s="32" t="s">
        <v>2272</v>
      </c>
      <c r="I82" s="32" t="s">
        <v>2273</v>
      </c>
    </row>
    <row r="83" spans="1:9" x14ac:dyDescent="0.3">
      <c r="A83" s="32">
        <v>82</v>
      </c>
      <c r="B83" s="32" t="s">
        <v>2274</v>
      </c>
      <c r="C83" s="32" t="s">
        <v>2275</v>
      </c>
      <c r="D83" s="32" t="s">
        <v>1955</v>
      </c>
      <c r="E83" s="32" t="s">
        <v>1848</v>
      </c>
      <c r="F83" s="32" t="s">
        <v>2276</v>
      </c>
      <c r="H83" s="32" t="s">
        <v>2221</v>
      </c>
      <c r="I83" s="32" t="s">
        <v>2277</v>
      </c>
    </row>
    <row r="84" spans="1:9" x14ac:dyDescent="0.3">
      <c r="A84" s="32">
        <v>83</v>
      </c>
      <c r="B84" s="32" t="s">
        <v>2278</v>
      </c>
      <c r="C84" s="32" t="s">
        <v>2279</v>
      </c>
      <c r="D84" s="32" t="s">
        <v>2121</v>
      </c>
      <c r="E84" s="32" t="s">
        <v>1840</v>
      </c>
      <c r="F84" s="32" t="s">
        <v>2280</v>
      </c>
      <c r="H84" s="32" t="s">
        <v>2043</v>
      </c>
      <c r="I84" s="32" t="s">
        <v>2281</v>
      </c>
    </row>
    <row r="85" spans="1:9" x14ac:dyDescent="0.3">
      <c r="A85" s="32">
        <v>84</v>
      </c>
      <c r="B85" s="32" t="s">
        <v>2282</v>
      </c>
      <c r="C85" s="32" t="s">
        <v>2283</v>
      </c>
      <c r="D85" s="32" t="s">
        <v>2284</v>
      </c>
      <c r="E85" s="32" t="s">
        <v>1840</v>
      </c>
      <c r="F85" s="32" t="s">
        <v>2285</v>
      </c>
      <c r="H85" s="32" t="s">
        <v>2092</v>
      </c>
      <c r="I85" s="32" t="s">
        <v>2286</v>
      </c>
    </row>
    <row r="86" spans="1:9" x14ac:dyDescent="0.3">
      <c r="A86" s="32">
        <v>85</v>
      </c>
      <c r="B86" s="32" t="s">
        <v>2287</v>
      </c>
      <c r="C86" s="32" t="s">
        <v>2288</v>
      </c>
      <c r="D86" s="32" t="s">
        <v>2170</v>
      </c>
      <c r="E86" s="32" t="s">
        <v>1848</v>
      </c>
      <c r="F86" s="32" t="s">
        <v>2289</v>
      </c>
      <c r="H86" s="32" t="s">
        <v>2290</v>
      </c>
      <c r="I86" s="32" t="s">
        <v>2291</v>
      </c>
    </row>
    <row r="87" spans="1:9" x14ac:dyDescent="0.3">
      <c r="A87" s="32">
        <v>86</v>
      </c>
      <c r="B87" s="32" t="s">
        <v>2292</v>
      </c>
      <c r="C87" s="32" t="s">
        <v>2293</v>
      </c>
      <c r="D87" s="32" t="s">
        <v>2165</v>
      </c>
      <c r="E87" s="32" t="s">
        <v>1840</v>
      </c>
      <c r="F87" s="32" t="s">
        <v>2294</v>
      </c>
      <c r="H87" s="32" t="s">
        <v>2119</v>
      </c>
      <c r="I87" s="32" t="s">
        <v>2295</v>
      </c>
    </row>
    <row r="88" spans="1:9" x14ac:dyDescent="0.3">
      <c r="A88" s="32">
        <v>87</v>
      </c>
      <c r="B88" s="32" t="s">
        <v>2296</v>
      </c>
      <c r="C88" s="32" t="s">
        <v>2297</v>
      </c>
      <c r="D88" s="32" t="s">
        <v>2255</v>
      </c>
      <c r="E88" s="32" t="s">
        <v>1848</v>
      </c>
      <c r="F88" s="32" t="s">
        <v>2298</v>
      </c>
      <c r="H88" s="32" t="s">
        <v>2299</v>
      </c>
      <c r="I88" s="32" t="s">
        <v>2300</v>
      </c>
    </row>
    <row r="89" spans="1:9" x14ac:dyDescent="0.3">
      <c r="A89" s="32">
        <v>88</v>
      </c>
      <c r="B89" s="32" t="s">
        <v>2301</v>
      </c>
      <c r="C89" s="32" t="s">
        <v>2302</v>
      </c>
      <c r="D89" s="32" t="s">
        <v>2299</v>
      </c>
      <c r="E89" s="32" t="s">
        <v>1848</v>
      </c>
      <c r="F89" s="32" t="s">
        <v>2303</v>
      </c>
      <c r="H89" s="32" t="s">
        <v>2075</v>
      </c>
      <c r="I89" s="32" t="s">
        <v>2304</v>
      </c>
    </row>
    <row r="90" spans="1:9" x14ac:dyDescent="0.3">
      <c r="A90" s="32">
        <v>89</v>
      </c>
      <c r="B90" s="32" t="s">
        <v>2305</v>
      </c>
      <c r="C90" s="32" t="s">
        <v>2306</v>
      </c>
      <c r="D90" s="32" t="s">
        <v>2056</v>
      </c>
      <c r="E90" s="32" t="s">
        <v>1848</v>
      </c>
      <c r="F90" s="32" t="s">
        <v>2307</v>
      </c>
      <c r="H90" s="32" t="s">
        <v>1847</v>
      </c>
      <c r="I90" s="32" t="s">
        <v>2308</v>
      </c>
    </row>
    <row r="91" spans="1:9" x14ac:dyDescent="0.3">
      <c r="A91" s="32">
        <v>90</v>
      </c>
      <c r="B91" s="32" t="s">
        <v>2309</v>
      </c>
      <c r="C91" s="32" t="s">
        <v>2310</v>
      </c>
      <c r="D91" s="32" t="s">
        <v>2263</v>
      </c>
      <c r="E91" s="32" t="s">
        <v>1840</v>
      </c>
      <c r="F91" s="32" t="s">
        <v>2311</v>
      </c>
      <c r="H91" s="32" t="s">
        <v>2231</v>
      </c>
      <c r="I91" s="32" t="s">
        <v>2312</v>
      </c>
    </row>
    <row r="92" spans="1:9" x14ac:dyDescent="0.3">
      <c r="A92" s="32">
        <v>91</v>
      </c>
      <c r="B92" s="32" t="s">
        <v>2313</v>
      </c>
      <c r="C92" s="32" t="s">
        <v>2314</v>
      </c>
      <c r="D92" s="32" t="s">
        <v>2315</v>
      </c>
      <c r="E92" s="32" t="s">
        <v>1840</v>
      </c>
      <c r="F92" s="32" t="s">
        <v>2316</v>
      </c>
      <c r="H92" s="32" t="s">
        <v>2317</v>
      </c>
      <c r="I92" s="32" t="s">
        <v>2318</v>
      </c>
    </row>
    <row r="93" spans="1:9" x14ac:dyDescent="0.3">
      <c r="A93" s="32">
        <v>92</v>
      </c>
      <c r="B93" s="32" t="s">
        <v>327</v>
      </c>
      <c r="C93" s="32" t="s">
        <v>2319</v>
      </c>
      <c r="D93" s="32" t="s">
        <v>2317</v>
      </c>
      <c r="E93" s="32" t="s">
        <v>1848</v>
      </c>
      <c r="F93" s="32" t="s">
        <v>2320</v>
      </c>
      <c r="H93" s="32" t="s">
        <v>2048</v>
      </c>
      <c r="I93" s="32" t="s">
        <v>2321</v>
      </c>
    </row>
    <row r="94" spans="1:9" x14ac:dyDescent="0.3">
      <c r="A94" s="32">
        <v>93</v>
      </c>
      <c r="B94" s="32" t="s">
        <v>2322</v>
      </c>
      <c r="C94" s="32" t="s">
        <v>2323</v>
      </c>
      <c r="D94" s="32" t="s">
        <v>1944</v>
      </c>
      <c r="E94" s="32" t="s">
        <v>1848</v>
      </c>
      <c r="F94" s="32" t="s">
        <v>2324</v>
      </c>
      <c r="H94" s="32" t="s">
        <v>1964</v>
      </c>
      <c r="I94" s="32" t="s">
        <v>2325</v>
      </c>
    </row>
    <row r="95" spans="1:9" x14ac:dyDescent="0.3">
      <c r="A95" s="32">
        <v>94</v>
      </c>
      <c r="B95" s="32" t="s">
        <v>2326</v>
      </c>
      <c r="C95" s="32" t="s">
        <v>2327</v>
      </c>
      <c r="D95" s="32" t="s">
        <v>2106</v>
      </c>
      <c r="E95" s="32" t="s">
        <v>1840</v>
      </c>
      <c r="F95" s="32" t="s">
        <v>2328</v>
      </c>
      <c r="H95" s="32" t="s">
        <v>1896</v>
      </c>
      <c r="I95" s="32" t="s">
        <v>2329</v>
      </c>
    </row>
    <row r="96" spans="1:9" x14ac:dyDescent="0.3">
      <c r="A96" s="32">
        <v>95</v>
      </c>
      <c r="B96" s="32" t="s">
        <v>2330</v>
      </c>
      <c r="C96" s="32" t="s">
        <v>1587</v>
      </c>
      <c r="D96" s="32" t="s">
        <v>2209</v>
      </c>
      <c r="E96" s="32" t="s">
        <v>1848</v>
      </c>
      <c r="F96" s="32" t="s">
        <v>2331</v>
      </c>
      <c r="H96" s="32" t="s">
        <v>1886</v>
      </c>
      <c r="I96" s="32" t="s">
        <v>2332</v>
      </c>
    </row>
    <row r="97" spans="1:9" x14ac:dyDescent="0.3">
      <c r="A97" s="32">
        <v>96</v>
      </c>
      <c r="B97" s="32" t="s">
        <v>2333</v>
      </c>
      <c r="C97" s="32" t="s">
        <v>2334</v>
      </c>
      <c r="D97" s="32" t="s">
        <v>1988</v>
      </c>
      <c r="E97" s="32" t="s">
        <v>1848</v>
      </c>
      <c r="F97" s="32" t="s">
        <v>2335</v>
      </c>
      <c r="H97" s="32" t="s">
        <v>1924</v>
      </c>
      <c r="I97" s="32" t="s">
        <v>2336</v>
      </c>
    </row>
    <row r="98" spans="1:9" x14ac:dyDescent="0.3">
      <c r="A98" s="32">
        <v>97</v>
      </c>
      <c r="B98" s="32" t="s">
        <v>2337</v>
      </c>
      <c r="C98" s="32" t="s">
        <v>2338</v>
      </c>
      <c r="D98" s="32" t="s">
        <v>1898</v>
      </c>
      <c r="E98" s="32" t="s">
        <v>1848</v>
      </c>
      <c r="F98" s="32" t="s">
        <v>2339</v>
      </c>
      <c r="H98" s="32" t="s">
        <v>2315</v>
      </c>
      <c r="I98" s="32" t="s">
        <v>2340</v>
      </c>
    </row>
    <row r="99" spans="1:9" x14ac:dyDescent="0.3">
      <c r="A99" s="32">
        <v>98</v>
      </c>
      <c r="B99" s="32" t="s">
        <v>2341</v>
      </c>
      <c r="C99" s="32" t="s">
        <v>2342</v>
      </c>
      <c r="D99" s="32" t="s">
        <v>2088</v>
      </c>
      <c r="E99" s="32" t="s">
        <v>1848</v>
      </c>
      <c r="F99" s="32" t="s">
        <v>2343</v>
      </c>
      <c r="H99" s="32" t="s">
        <v>1893</v>
      </c>
      <c r="I99" s="32" t="s">
        <v>2344</v>
      </c>
    </row>
    <row r="100" spans="1:9" x14ac:dyDescent="0.3">
      <c r="A100" s="32">
        <v>99</v>
      </c>
      <c r="B100" s="32" t="s">
        <v>2345</v>
      </c>
      <c r="C100" s="32" t="s">
        <v>2346</v>
      </c>
      <c r="D100" s="32" t="s">
        <v>2290</v>
      </c>
      <c r="E100" s="32" t="s">
        <v>2347</v>
      </c>
      <c r="F100" s="32" t="s">
        <v>2348</v>
      </c>
      <c r="H100" s="32" t="s">
        <v>2130</v>
      </c>
      <c r="I100" s="32" t="s">
        <v>2349</v>
      </c>
    </row>
    <row r="101" spans="1:9" x14ac:dyDescent="0.3">
      <c r="A101" s="32">
        <v>100</v>
      </c>
      <c r="B101" s="32" t="s">
        <v>2350</v>
      </c>
      <c r="C101" s="32" t="s">
        <v>2351</v>
      </c>
      <c r="D101" s="32" t="s">
        <v>2175</v>
      </c>
      <c r="E101" s="32" t="s">
        <v>1848</v>
      </c>
      <c r="F101" s="32" t="s">
        <v>2352</v>
      </c>
      <c r="H101" s="32" t="s">
        <v>2353</v>
      </c>
      <c r="I101" s="32" t="s">
        <v>2354</v>
      </c>
    </row>
    <row r="102" spans="1:9" x14ac:dyDescent="0.3">
      <c r="A102" s="32">
        <v>101</v>
      </c>
      <c r="B102" s="32" t="s">
        <v>2355</v>
      </c>
      <c r="C102" s="32" t="s">
        <v>2356</v>
      </c>
      <c r="D102" s="32" t="s">
        <v>2357</v>
      </c>
      <c r="E102" s="32" t="s">
        <v>1840</v>
      </c>
      <c r="F102" s="32" t="s">
        <v>2358</v>
      </c>
      <c r="H102" s="32" t="s">
        <v>2359</v>
      </c>
      <c r="I102" s="32" t="s">
        <v>2360</v>
      </c>
    </row>
    <row r="103" spans="1:9" x14ac:dyDescent="0.3">
      <c r="A103" s="32">
        <v>102</v>
      </c>
      <c r="B103" s="32" t="s">
        <v>2361</v>
      </c>
      <c r="C103" s="32" t="s">
        <v>2362</v>
      </c>
      <c r="D103" s="32" t="s">
        <v>2353</v>
      </c>
      <c r="E103" s="32" t="s">
        <v>1840</v>
      </c>
      <c r="F103" s="32" t="s">
        <v>2363</v>
      </c>
      <c r="H103" s="32" t="s">
        <v>2364</v>
      </c>
      <c r="I103" s="32" t="s">
        <v>2365</v>
      </c>
    </row>
    <row r="104" spans="1:9" x14ac:dyDescent="0.3">
      <c r="A104" s="32">
        <v>103</v>
      </c>
      <c r="B104" s="32" t="s">
        <v>2366</v>
      </c>
      <c r="C104" s="32" t="s">
        <v>2367</v>
      </c>
      <c r="D104" s="32" t="s">
        <v>2185</v>
      </c>
      <c r="E104" s="32" t="s">
        <v>1848</v>
      </c>
      <c r="F104" s="32" t="s">
        <v>2368</v>
      </c>
      <c r="H104" s="32" t="s">
        <v>1997</v>
      </c>
      <c r="I104" s="32" t="s">
        <v>2369</v>
      </c>
    </row>
    <row r="105" spans="1:9" x14ac:dyDescent="0.3">
      <c r="A105" s="32">
        <v>104</v>
      </c>
      <c r="B105" s="32" t="s">
        <v>2370</v>
      </c>
      <c r="C105" s="32" t="s">
        <v>2371</v>
      </c>
      <c r="D105" s="32" t="s">
        <v>1938</v>
      </c>
      <c r="E105" s="32" t="s">
        <v>1840</v>
      </c>
      <c r="F105" s="32" t="s">
        <v>2372</v>
      </c>
      <c r="H105" s="32" t="s">
        <v>2113</v>
      </c>
      <c r="I105" s="32" t="s">
        <v>2373</v>
      </c>
    </row>
    <row r="106" spans="1:9" x14ac:dyDescent="0.3">
      <c r="A106" s="32">
        <v>105</v>
      </c>
      <c r="B106" s="32" t="s">
        <v>2374</v>
      </c>
      <c r="C106" s="32" t="s">
        <v>2375</v>
      </c>
      <c r="D106" s="32" t="s">
        <v>2196</v>
      </c>
      <c r="E106" s="32" t="s">
        <v>1848</v>
      </c>
      <c r="F106" s="32" t="s">
        <v>2376</v>
      </c>
      <c r="H106" s="32" t="s">
        <v>1839</v>
      </c>
      <c r="I106" s="32" t="s">
        <v>2377</v>
      </c>
    </row>
    <row r="107" spans="1:9" x14ac:dyDescent="0.3">
      <c r="A107" s="32">
        <v>106</v>
      </c>
      <c r="B107" s="32" t="s">
        <v>2378</v>
      </c>
      <c r="C107" s="32" t="s">
        <v>2379</v>
      </c>
      <c r="D107" s="32" t="s">
        <v>2364</v>
      </c>
      <c r="E107" s="32" t="s">
        <v>1840</v>
      </c>
      <c r="F107" s="32" t="s">
        <v>2380</v>
      </c>
      <c r="H107" s="32" t="s">
        <v>2097</v>
      </c>
      <c r="I107" s="32" t="s">
        <v>2381</v>
      </c>
    </row>
    <row r="108" spans="1:9" x14ac:dyDescent="0.3">
      <c r="A108" s="32">
        <v>107</v>
      </c>
      <c r="B108" s="32" t="s">
        <v>1595</v>
      </c>
      <c r="C108" s="32" t="s">
        <v>2382</v>
      </c>
      <c r="D108" s="32" t="s">
        <v>2383</v>
      </c>
      <c r="E108" s="32" t="s">
        <v>1840</v>
      </c>
      <c r="F108" s="32" t="s">
        <v>2384</v>
      </c>
      <c r="H108" s="32" t="s">
        <v>2194</v>
      </c>
      <c r="I108" s="32" t="s">
        <v>2385</v>
      </c>
    </row>
    <row r="109" spans="1:9" x14ac:dyDescent="0.3">
      <c r="A109" s="32">
        <v>108</v>
      </c>
      <c r="B109" s="32" t="s">
        <v>2386</v>
      </c>
      <c r="C109" s="32" t="s">
        <v>2387</v>
      </c>
      <c r="D109" s="32" t="s">
        <v>2013</v>
      </c>
      <c r="E109" s="32" t="s">
        <v>1848</v>
      </c>
      <c r="F109" s="32" t="s">
        <v>2388</v>
      </c>
      <c r="H109" s="32" t="s">
        <v>2038</v>
      </c>
      <c r="I109" s="32" t="s">
        <v>2389</v>
      </c>
    </row>
    <row r="110" spans="1:9" x14ac:dyDescent="0.3">
      <c r="A110" s="32">
        <v>109</v>
      </c>
      <c r="B110" s="32" t="s">
        <v>2041</v>
      </c>
      <c r="C110" s="32" t="s">
        <v>2390</v>
      </c>
      <c r="D110" s="32" t="s">
        <v>2272</v>
      </c>
      <c r="E110" s="32" t="s">
        <v>1848</v>
      </c>
      <c r="F110" s="32" t="s">
        <v>2391</v>
      </c>
      <c r="H110" s="32" t="s">
        <v>2163</v>
      </c>
      <c r="I110" s="32" t="s">
        <v>2392</v>
      </c>
    </row>
    <row r="111" spans="1:9" x14ac:dyDescent="0.3">
      <c r="A111" s="32">
        <v>110</v>
      </c>
      <c r="B111" s="32" t="s">
        <v>2393</v>
      </c>
      <c r="C111" s="32" t="s">
        <v>2394</v>
      </c>
      <c r="D111" s="32" t="s">
        <v>2359</v>
      </c>
      <c r="E111" s="32" t="s">
        <v>2098</v>
      </c>
      <c r="F111" s="32" t="s">
        <v>2395</v>
      </c>
      <c r="H111" s="32" t="s">
        <v>2383</v>
      </c>
      <c r="I111" s="32" t="s">
        <v>2396</v>
      </c>
    </row>
    <row r="112" spans="1:9" x14ac:dyDescent="0.3">
      <c r="A112" s="32">
        <v>111</v>
      </c>
      <c r="B112" s="32" t="s">
        <v>2397</v>
      </c>
      <c r="C112" s="32" t="s">
        <v>2398</v>
      </c>
      <c r="D112" s="32" t="s">
        <v>2100</v>
      </c>
      <c r="E112" s="32" t="s">
        <v>1840</v>
      </c>
      <c r="F112" s="32" t="s">
        <v>2399</v>
      </c>
      <c r="H112" s="32" t="s">
        <v>2357</v>
      </c>
      <c r="I112" s="32" t="s">
        <v>2400</v>
      </c>
    </row>
    <row r="113" spans="1:9" x14ac:dyDescent="0.3">
      <c r="A113" s="32">
        <v>112</v>
      </c>
      <c r="B113" s="32" t="s">
        <v>2401</v>
      </c>
      <c r="C113" s="32" t="s">
        <v>2402</v>
      </c>
      <c r="D113" s="32" t="s">
        <v>2246</v>
      </c>
      <c r="E113" s="32" t="s">
        <v>1848</v>
      </c>
      <c r="F113" s="32" t="s">
        <v>2403</v>
      </c>
      <c r="H113" s="32" t="s">
        <v>2157</v>
      </c>
      <c r="I113" s="32" t="s">
        <v>2404</v>
      </c>
    </row>
    <row r="114" spans="1:9" x14ac:dyDescent="0.3">
      <c r="A114" s="32">
        <v>113</v>
      </c>
      <c r="B114" s="32" t="s">
        <v>294</v>
      </c>
      <c r="C114" s="32" t="s">
        <v>2405</v>
      </c>
      <c r="D114" s="32" t="s">
        <v>1857</v>
      </c>
      <c r="E114" s="32" t="s">
        <v>1848</v>
      </c>
      <c r="F114" s="32" t="s">
        <v>2406</v>
      </c>
      <c r="H114" s="32" t="s">
        <v>2407</v>
      </c>
      <c r="I114" s="32" t="s">
        <v>2408</v>
      </c>
    </row>
    <row r="115" spans="1:9" x14ac:dyDescent="0.3">
      <c r="A115" s="32">
        <v>114</v>
      </c>
      <c r="B115" s="32" t="s">
        <v>2409</v>
      </c>
      <c r="C115" s="32" t="s">
        <v>2410</v>
      </c>
      <c r="D115" s="32" t="s">
        <v>2411</v>
      </c>
      <c r="E115" s="32" t="s">
        <v>1840</v>
      </c>
      <c r="F115" s="32" t="s">
        <v>2412</v>
      </c>
      <c r="H115" s="32" t="s">
        <v>2413</v>
      </c>
      <c r="I115" s="32" t="s">
        <v>2414</v>
      </c>
    </row>
    <row r="116" spans="1:9" x14ac:dyDescent="0.3">
      <c r="A116" s="32">
        <v>115</v>
      </c>
      <c r="B116" s="32" t="s">
        <v>2415</v>
      </c>
      <c r="C116" s="32" t="s">
        <v>2416</v>
      </c>
      <c r="D116" s="32" t="s">
        <v>2413</v>
      </c>
      <c r="E116" s="32" t="s">
        <v>1848</v>
      </c>
      <c r="F116" s="32" t="s">
        <v>2417</v>
      </c>
      <c r="H116" s="32" t="s">
        <v>2411</v>
      </c>
      <c r="I116" s="32" t="s">
        <v>2418</v>
      </c>
    </row>
    <row r="117" spans="1:9" x14ac:dyDescent="0.3">
      <c r="A117" s="32">
        <v>116</v>
      </c>
      <c r="B117" s="32" t="s">
        <v>2419</v>
      </c>
      <c r="C117" s="32" t="s">
        <v>2420</v>
      </c>
      <c r="D117" s="32" t="s">
        <v>2237</v>
      </c>
      <c r="E117" s="32" t="s">
        <v>1840</v>
      </c>
      <c r="F117" s="32" t="s">
        <v>2421</v>
      </c>
      <c r="H117" s="32" t="s">
        <v>1982</v>
      </c>
      <c r="I117" s="32" t="s">
        <v>2422</v>
      </c>
    </row>
    <row r="118" spans="1:9" x14ac:dyDescent="0.3">
      <c r="A118" s="32">
        <v>117</v>
      </c>
      <c r="B118" s="32" t="s">
        <v>2423</v>
      </c>
      <c r="C118" s="32" t="s">
        <v>2424</v>
      </c>
      <c r="D118" s="32" t="s">
        <v>1920</v>
      </c>
      <c r="E118" s="32" t="s">
        <v>1840</v>
      </c>
      <c r="F118" s="32" t="s">
        <v>2425</v>
      </c>
      <c r="H118" s="32" t="s">
        <v>1889</v>
      </c>
      <c r="I118" s="32" t="s">
        <v>2426</v>
      </c>
    </row>
    <row r="119" spans="1:9" x14ac:dyDescent="0.3">
      <c r="A119" s="32">
        <v>118</v>
      </c>
      <c r="B119" s="32" t="s">
        <v>2427</v>
      </c>
      <c r="C119" s="32" t="s">
        <v>2428</v>
      </c>
      <c r="D119" s="32" t="s">
        <v>2077</v>
      </c>
      <c r="E119" s="32" t="s">
        <v>1848</v>
      </c>
      <c r="F119" s="32" t="s">
        <v>2429</v>
      </c>
      <c r="H119" s="32" t="s">
        <v>1942</v>
      </c>
      <c r="I119" s="32" t="s">
        <v>2430</v>
      </c>
    </row>
    <row r="120" spans="1:9" x14ac:dyDescent="0.3">
      <c r="A120" s="32">
        <v>119</v>
      </c>
      <c r="B120" s="32" t="s">
        <v>2431</v>
      </c>
      <c r="C120" s="32" t="s">
        <v>2432</v>
      </c>
      <c r="D120" s="32" t="s">
        <v>2149</v>
      </c>
      <c r="E120" s="32" t="s">
        <v>1848</v>
      </c>
      <c r="F120" s="32" t="s">
        <v>2433</v>
      </c>
      <c r="H120" s="32" t="s">
        <v>2226</v>
      </c>
      <c r="I120" s="32" t="s">
        <v>2434</v>
      </c>
    </row>
    <row r="121" spans="1:9" x14ac:dyDescent="0.3">
      <c r="A121" s="32">
        <v>120</v>
      </c>
      <c r="B121" s="32" t="s">
        <v>2435</v>
      </c>
      <c r="C121" s="32" t="s">
        <v>2436</v>
      </c>
      <c r="D121" s="32" t="s">
        <v>2407</v>
      </c>
      <c r="E121" s="32" t="s">
        <v>1848</v>
      </c>
      <c r="F121" s="32" t="s">
        <v>2437</v>
      </c>
      <c r="H121" s="32" t="s">
        <v>1855</v>
      </c>
      <c r="I121" s="32" t="s">
        <v>2438</v>
      </c>
    </row>
    <row r="122" spans="1:9" x14ac:dyDescent="0.3">
      <c r="A122" s="32">
        <v>121</v>
      </c>
      <c r="B122" s="32" t="s">
        <v>446</v>
      </c>
      <c r="C122" s="32" t="s">
        <v>2439</v>
      </c>
      <c r="D122" s="32" t="s">
        <v>2003</v>
      </c>
      <c r="E122" s="32" t="s">
        <v>1848</v>
      </c>
      <c r="F122" s="32" t="s">
        <v>2440</v>
      </c>
      <c r="H122" s="32" t="s">
        <v>2060</v>
      </c>
      <c r="I122" s="32" t="s">
        <v>2441</v>
      </c>
    </row>
    <row r="123" spans="1:9" x14ac:dyDescent="0.3">
      <c r="A123" s="32">
        <v>122</v>
      </c>
      <c r="B123" s="32" t="s">
        <v>2442</v>
      </c>
      <c r="C123" s="32" t="s">
        <v>2443</v>
      </c>
      <c r="D123" s="32" t="s">
        <v>2228</v>
      </c>
      <c r="E123" s="32" t="s">
        <v>1848</v>
      </c>
      <c r="F123" s="32" t="s">
        <v>2444</v>
      </c>
      <c r="H123" s="32" t="s">
        <v>1852</v>
      </c>
      <c r="I123" s="32" t="s">
        <v>2445</v>
      </c>
    </row>
    <row r="124" spans="1:9" x14ac:dyDescent="0.3">
      <c r="A124" s="32">
        <v>123</v>
      </c>
      <c r="B124" s="32" t="s">
        <v>2446</v>
      </c>
      <c r="C124" s="32" t="s">
        <v>2447</v>
      </c>
      <c r="D124" s="32" t="s">
        <v>2448</v>
      </c>
      <c r="E124" s="32" t="s">
        <v>1840</v>
      </c>
      <c r="F124" s="32" t="s">
        <v>2449</v>
      </c>
      <c r="H124" s="32" t="s">
        <v>2284</v>
      </c>
      <c r="I124" s="32" t="s">
        <v>2450</v>
      </c>
    </row>
    <row r="125" spans="1:9" x14ac:dyDescent="0.3">
      <c r="A125" s="32">
        <v>124</v>
      </c>
      <c r="B125" s="32" t="s">
        <v>2451</v>
      </c>
      <c r="C125" s="32" t="s">
        <v>2452</v>
      </c>
      <c r="D125" s="32" t="s">
        <v>2062</v>
      </c>
      <c r="E125" s="32" t="s">
        <v>1840</v>
      </c>
      <c r="F125" s="32" t="s">
        <v>2453</v>
      </c>
      <c r="H125" s="32" t="s">
        <v>2448</v>
      </c>
      <c r="I125" s="32" t="s">
        <v>2454</v>
      </c>
    </row>
    <row r="126" spans="1:9" x14ac:dyDescent="0.3">
      <c r="A126" s="32">
        <v>125</v>
      </c>
      <c r="B126" s="32" t="s">
        <v>2455</v>
      </c>
      <c r="C126" s="32" t="s">
        <v>2456</v>
      </c>
      <c r="D126" s="32" t="s">
        <v>2457</v>
      </c>
      <c r="E126" s="32" t="s">
        <v>1840</v>
      </c>
      <c r="F126" s="32" t="s">
        <v>2458</v>
      </c>
    </row>
    <row r="127" spans="1:9" x14ac:dyDescent="0.3">
      <c r="A127" s="32">
        <v>126</v>
      </c>
      <c r="B127" s="32" t="s">
        <v>2459</v>
      </c>
      <c r="C127" s="32" t="s">
        <v>2460</v>
      </c>
      <c r="D127" s="32" t="s">
        <v>2461</v>
      </c>
      <c r="E127" s="32" t="s">
        <v>1848</v>
      </c>
      <c r="F127" s="32" t="s">
        <v>2462</v>
      </c>
    </row>
    <row r="128" spans="1:9" x14ac:dyDescent="0.3">
      <c r="A128" s="32">
        <v>127</v>
      </c>
      <c r="B128" s="32" t="s">
        <v>2463</v>
      </c>
      <c r="C128" s="32" t="s">
        <v>2464</v>
      </c>
      <c r="D128" s="32" t="s">
        <v>1873</v>
      </c>
      <c r="E128" s="32" t="s">
        <v>1840</v>
      </c>
      <c r="F128" s="32" t="s">
        <v>2465</v>
      </c>
    </row>
    <row r="129" spans="1:6" x14ac:dyDescent="0.3">
      <c r="A129" s="32">
        <v>128</v>
      </c>
      <c r="B129" s="32" t="s">
        <v>2466</v>
      </c>
      <c r="C129" s="32" t="s">
        <v>2467</v>
      </c>
      <c r="D129" s="32" t="s">
        <v>2468</v>
      </c>
      <c r="E129" s="32" t="s">
        <v>1848</v>
      </c>
      <c r="F129" s="32" t="s">
        <v>2469</v>
      </c>
    </row>
    <row r="130" spans="1:6" x14ac:dyDescent="0.3">
      <c r="A130" s="32">
        <v>129</v>
      </c>
      <c r="B130" s="32" t="s">
        <v>2470</v>
      </c>
      <c r="C130" s="32" t="s">
        <v>2471</v>
      </c>
      <c r="D130" s="32" t="s">
        <v>2472</v>
      </c>
      <c r="E130" s="32" t="s">
        <v>1848</v>
      </c>
      <c r="F130" s="32" t="s">
        <v>2473</v>
      </c>
    </row>
    <row r="131" spans="1:6" x14ac:dyDescent="0.3">
      <c r="A131" s="32">
        <v>130</v>
      </c>
      <c r="B131" s="32" t="s">
        <v>2474</v>
      </c>
      <c r="C131" s="32" t="s">
        <v>2475</v>
      </c>
      <c r="D131" s="32" t="s">
        <v>1879</v>
      </c>
      <c r="E131" s="32" t="s">
        <v>1840</v>
      </c>
      <c r="F131" s="32" t="s">
        <v>2476</v>
      </c>
    </row>
    <row r="132" spans="1:6" x14ac:dyDescent="0.3">
      <c r="A132" s="32">
        <v>131</v>
      </c>
      <c r="B132" s="32" t="s">
        <v>2477</v>
      </c>
      <c r="C132" s="32" t="s">
        <v>2478</v>
      </c>
      <c r="D132" s="32" t="s">
        <v>2479</v>
      </c>
      <c r="E132" s="32" t="s">
        <v>1848</v>
      </c>
      <c r="F132" s="32" t="s">
        <v>2480</v>
      </c>
    </row>
    <row r="133" spans="1:6" x14ac:dyDescent="0.3">
      <c r="A133" s="32">
        <v>132</v>
      </c>
      <c r="B133" s="32" t="s">
        <v>2481</v>
      </c>
      <c r="C133" s="32" t="s">
        <v>2482</v>
      </c>
      <c r="D133" s="32" t="s">
        <v>2483</v>
      </c>
      <c r="E133" s="32" t="s">
        <v>1840</v>
      </c>
      <c r="F133" s="32" t="s">
        <v>2484</v>
      </c>
    </row>
    <row r="134" spans="1:6" x14ac:dyDescent="0.3">
      <c r="A134" s="32">
        <v>133</v>
      </c>
      <c r="B134" s="32" t="s">
        <v>2485</v>
      </c>
      <c r="C134" s="32" t="s">
        <v>2486</v>
      </c>
      <c r="D134" s="32" t="s">
        <v>2487</v>
      </c>
      <c r="E134" s="32" t="s">
        <v>1840</v>
      </c>
      <c r="F134" s="32" t="s">
        <v>2488</v>
      </c>
    </row>
    <row r="135" spans="1:6" x14ac:dyDescent="0.3">
      <c r="A135" s="32">
        <v>134</v>
      </c>
      <c r="B135" s="32" t="s">
        <v>2489</v>
      </c>
      <c r="C135" s="32" t="s">
        <v>2490</v>
      </c>
      <c r="D135" s="32" t="s">
        <v>2491</v>
      </c>
      <c r="E135" s="32" t="s">
        <v>2492</v>
      </c>
      <c r="F135" s="32" t="s">
        <v>2493</v>
      </c>
    </row>
    <row r="136" spans="1:6" x14ac:dyDescent="0.3">
      <c r="A136" s="32">
        <v>135</v>
      </c>
      <c r="B136" s="32" t="s">
        <v>2494</v>
      </c>
      <c r="C136" s="32" t="s">
        <v>2495</v>
      </c>
      <c r="D136" s="32" t="s">
        <v>2496</v>
      </c>
      <c r="E136" s="32" t="s">
        <v>1848</v>
      </c>
      <c r="F136" s="32" t="s">
        <v>2497</v>
      </c>
    </row>
    <row r="137" spans="1:6" x14ac:dyDescent="0.3">
      <c r="A137" s="32">
        <v>136</v>
      </c>
      <c r="B137" s="32" t="s">
        <v>2498</v>
      </c>
      <c r="C137" s="32" t="s">
        <v>2499</v>
      </c>
      <c r="D137" s="32" t="s">
        <v>2500</v>
      </c>
      <c r="E137" s="32" t="s">
        <v>1840</v>
      </c>
      <c r="F137" s="32" t="s">
        <v>2501</v>
      </c>
    </row>
    <row r="138" spans="1:6" x14ac:dyDescent="0.3">
      <c r="A138" s="32">
        <v>137</v>
      </c>
      <c r="B138" s="32" t="s">
        <v>2502</v>
      </c>
      <c r="C138" s="32" t="s">
        <v>2503</v>
      </c>
      <c r="D138" s="32" t="s">
        <v>2504</v>
      </c>
      <c r="E138" s="32" t="s">
        <v>1848</v>
      </c>
      <c r="F138" s="32" t="s">
        <v>2505</v>
      </c>
    </row>
    <row r="139" spans="1:6" x14ac:dyDescent="0.3">
      <c r="A139" s="32">
        <v>138</v>
      </c>
      <c r="B139" s="32" t="s">
        <v>2506</v>
      </c>
      <c r="C139" s="32" t="s">
        <v>2507</v>
      </c>
      <c r="D139" s="32" t="s">
        <v>2508</v>
      </c>
      <c r="E139" s="32" t="s">
        <v>1848</v>
      </c>
      <c r="F139" s="32" t="s">
        <v>2509</v>
      </c>
    </row>
    <row r="140" spans="1:6" x14ac:dyDescent="0.3">
      <c r="A140" s="32">
        <v>139</v>
      </c>
      <c r="B140" s="32" t="s">
        <v>2510</v>
      </c>
      <c r="C140" s="32" t="s">
        <v>2511</v>
      </c>
      <c r="D140" s="32" t="s">
        <v>2512</v>
      </c>
      <c r="E140" s="32" t="s">
        <v>1848</v>
      </c>
      <c r="F140" s="32" t="s">
        <v>2513</v>
      </c>
    </row>
    <row r="141" spans="1:6" x14ac:dyDescent="0.3">
      <c r="A141" s="32">
        <v>140</v>
      </c>
      <c r="B141" s="32" t="s">
        <v>2514</v>
      </c>
      <c r="C141" s="32" t="s">
        <v>2515</v>
      </c>
      <c r="D141" s="32" t="s">
        <v>2516</v>
      </c>
      <c r="E141" s="32" t="s">
        <v>1840</v>
      </c>
      <c r="F141" s="32" t="s">
        <v>2517</v>
      </c>
    </row>
    <row r="142" spans="1:6" x14ac:dyDescent="0.3">
      <c r="A142" s="32">
        <v>141</v>
      </c>
      <c r="B142" s="32" t="s">
        <v>2518</v>
      </c>
      <c r="C142" s="32" t="s">
        <v>2519</v>
      </c>
      <c r="D142" s="32" t="s">
        <v>2520</v>
      </c>
      <c r="E142" s="32" t="s">
        <v>1840</v>
      </c>
      <c r="F142" s="32" t="s">
        <v>2521</v>
      </c>
    </row>
    <row r="143" spans="1:6" x14ac:dyDescent="0.3">
      <c r="A143" s="32">
        <v>142</v>
      </c>
      <c r="B143" s="32" t="s">
        <v>2522</v>
      </c>
      <c r="C143" s="32" t="s">
        <v>2523</v>
      </c>
      <c r="D143" s="32" t="s">
        <v>2524</v>
      </c>
      <c r="E143" s="32" t="s">
        <v>1840</v>
      </c>
      <c r="F143" s="32" t="s">
        <v>2525</v>
      </c>
    </row>
    <row r="144" spans="1:6" x14ac:dyDescent="0.3">
      <c r="A144" s="32">
        <v>143</v>
      </c>
      <c r="B144" s="32" t="s">
        <v>2526</v>
      </c>
      <c r="C144" s="32" t="s">
        <v>2527</v>
      </c>
      <c r="D144" s="32" t="s">
        <v>2528</v>
      </c>
      <c r="E144" s="32" t="s">
        <v>1840</v>
      </c>
      <c r="F144" s="32" t="s">
        <v>2529</v>
      </c>
    </row>
    <row r="145" spans="1:6" x14ac:dyDescent="0.3">
      <c r="A145" s="32">
        <v>144</v>
      </c>
      <c r="B145" s="32" t="s">
        <v>2530</v>
      </c>
      <c r="C145" s="32" t="s">
        <v>2531</v>
      </c>
      <c r="D145" s="32" t="s">
        <v>2532</v>
      </c>
      <c r="E145" s="32" t="s">
        <v>1848</v>
      </c>
      <c r="F145" s="32" t="s">
        <v>2533</v>
      </c>
    </row>
    <row r="146" spans="1:6" x14ac:dyDescent="0.3">
      <c r="A146" s="32">
        <v>145</v>
      </c>
      <c r="B146" s="32" t="s">
        <v>2534</v>
      </c>
      <c r="C146" s="32" t="s">
        <v>2535</v>
      </c>
      <c r="D146" s="32" t="s">
        <v>2536</v>
      </c>
      <c r="E146" s="32" t="s">
        <v>1848</v>
      </c>
      <c r="F146" s="32" t="s">
        <v>2537</v>
      </c>
    </row>
    <row r="147" spans="1:6" x14ac:dyDescent="0.3">
      <c r="A147" s="32">
        <v>146</v>
      </c>
      <c r="B147" s="32" t="s">
        <v>2538</v>
      </c>
      <c r="C147" s="32" t="s">
        <v>2539</v>
      </c>
      <c r="D147" s="32" t="s">
        <v>2540</v>
      </c>
      <c r="E147" s="32" t="s">
        <v>1848</v>
      </c>
      <c r="F147" s="32" t="s">
        <v>2541</v>
      </c>
    </row>
    <row r="148" spans="1:6" x14ac:dyDescent="0.3">
      <c r="A148" s="32">
        <v>147</v>
      </c>
      <c r="B148" s="32" t="s">
        <v>2542</v>
      </c>
      <c r="C148" s="32" t="s">
        <v>2543</v>
      </c>
      <c r="D148" s="32" t="s">
        <v>2544</v>
      </c>
      <c r="E148" s="32" t="s">
        <v>1840</v>
      </c>
      <c r="F148" s="32" t="s">
        <v>2545</v>
      </c>
    </row>
    <row r="149" spans="1:6" x14ac:dyDescent="0.3">
      <c r="A149" s="32">
        <v>148</v>
      </c>
      <c r="B149" s="32" t="s">
        <v>2546</v>
      </c>
      <c r="C149" s="32" t="s">
        <v>2547</v>
      </c>
      <c r="D149" s="32" t="s">
        <v>2548</v>
      </c>
      <c r="E149" s="32" t="s">
        <v>1840</v>
      </c>
      <c r="F149" s="32" t="s">
        <v>2549</v>
      </c>
    </row>
    <row r="150" spans="1:6" x14ac:dyDescent="0.3">
      <c r="A150" s="32">
        <v>149</v>
      </c>
      <c r="B150" s="32" t="s">
        <v>2550</v>
      </c>
      <c r="C150" s="32" t="s">
        <v>2551</v>
      </c>
      <c r="D150" s="32" t="s">
        <v>2552</v>
      </c>
      <c r="E150" s="32" t="s">
        <v>1918</v>
      </c>
      <c r="F150" s="32" t="s">
        <v>2553</v>
      </c>
    </row>
    <row r="151" spans="1:6" x14ac:dyDescent="0.3">
      <c r="A151" s="32">
        <v>150</v>
      </c>
      <c r="B151" s="32" t="s">
        <v>2554</v>
      </c>
      <c r="C151" s="32" t="s">
        <v>2555</v>
      </c>
      <c r="D151" s="32" t="s">
        <v>2556</v>
      </c>
      <c r="E151" s="32" t="s">
        <v>1848</v>
      </c>
      <c r="F151" s="32" t="s">
        <v>2557</v>
      </c>
    </row>
    <row r="152" spans="1:6" x14ac:dyDescent="0.3">
      <c r="A152" s="32">
        <v>151</v>
      </c>
      <c r="B152" s="32" t="s">
        <v>2558</v>
      </c>
      <c r="C152" s="32" t="s">
        <v>2559</v>
      </c>
      <c r="D152" s="32" t="s">
        <v>2560</v>
      </c>
      <c r="E152" s="32" t="s">
        <v>1848</v>
      </c>
      <c r="F152" s="32" t="s">
        <v>2561</v>
      </c>
    </row>
    <row r="153" spans="1:6" x14ac:dyDescent="0.3">
      <c r="A153" s="32">
        <v>152</v>
      </c>
      <c r="B153" s="32" t="s">
        <v>2562</v>
      </c>
      <c r="C153" s="32" t="s">
        <v>2563</v>
      </c>
      <c r="D153" s="32" t="s">
        <v>2564</v>
      </c>
      <c r="E153" s="32" t="s">
        <v>1848</v>
      </c>
      <c r="F153" s="32" t="s">
        <v>2565</v>
      </c>
    </row>
    <row r="154" spans="1:6" x14ac:dyDescent="0.3">
      <c r="A154" s="32">
        <v>153</v>
      </c>
      <c r="B154" s="32" t="s">
        <v>2566</v>
      </c>
      <c r="C154" s="32" t="s">
        <v>2567</v>
      </c>
      <c r="D154" s="32" t="s">
        <v>2568</v>
      </c>
      <c r="E154" s="32" t="s">
        <v>1840</v>
      </c>
      <c r="F154" s="32" t="s">
        <v>2569</v>
      </c>
    </row>
    <row r="155" spans="1:6" x14ac:dyDescent="0.3">
      <c r="A155" s="32">
        <v>154</v>
      </c>
      <c r="B155" s="32" t="s">
        <v>2570</v>
      </c>
      <c r="C155" s="32" t="s">
        <v>2571</v>
      </c>
      <c r="D155" s="32" t="s">
        <v>2572</v>
      </c>
      <c r="E155" s="32" t="s">
        <v>1848</v>
      </c>
      <c r="F155" s="32" t="s">
        <v>2573</v>
      </c>
    </row>
    <row r="156" spans="1:6" x14ac:dyDescent="0.3">
      <c r="A156" s="32">
        <v>155</v>
      </c>
      <c r="B156" s="32" t="s">
        <v>2574</v>
      </c>
      <c r="C156" s="32" t="s">
        <v>2575</v>
      </c>
      <c r="D156" s="32" t="s">
        <v>2576</v>
      </c>
      <c r="E156" s="32" t="s">
        <v>1840</v>
      </c>
      <c r="F156" s="32" t="s">
        <v>2577</v>
      </c>
    </row>
    <row r="157" spans="1:6" x14ac:dyDescent="0.3">
      <c r="A157" s="32">
        <v>156</v>
      </c>
      <c r="B157" s="32" t="s">
        <v>2578</v>
      </c>
      <c r="C157" s="32" t="s">
        <v>2579</v>
      </c>
      <c r="D157" s="32" t="s">
        <v>2580</v>
      </c>
      <c r="E157" s="32" t="s">
        <v>1840</v>
      </c>
      <c r="F157" s="32" t="s">
        <v>2581</v>
      </c>
    </row>
    <row r="158" spans="1:6" x14ac:dyDescent="0.3">
      <c r="A158" s="32">
        <v>157</v>
      </c>
      <c r="B158" s="32" t="s">
        <v>2582</v>
      </c>
      <c r="C158" s="32" t="s">
        <v>2583</v>
      </c>
      <c r="D158" s="32" t="s">
        <v>2584</v>
      </c>
      <c r="E158" s="32" t="s">
        <v>1848</v>
      </c>
      <c r="F158" s="32" t="s">
        <v>2585</v>
      </c>
    </row>
    <row r="159" spans="1:6" x14ac:dyDescent="0.3">
      <c r="A159" s="32">
        <v>158</v>
      </c>
      <c r="B159" s="32" t="s">
        <v>2586</v>
      </c>
      <c r="C159" s="32" t="s">
        <v>2587</v>
      </c>
      <c r="D159" s="32" t="s">
        <v>2588</v>
      </c>
      <c r="E159" s="32" t="s">
        <v>1848</v>
      </c>
      <c r="F159" s="32" t="s">
        <v>2589</v>
      </c>
    </row>
    <row r="160" spans="1:6" x14ac:dyDescent="0.3">
      <c r="A160" s="32">
        <v>159</v>
      </c>
      <c r="B160" s="32" t="s">
        <v>378</v>
      </c>
      <c r="C160" s="32" t="s">
        <v>2590</v>
      </c>
      <c r="D160" s="32" t="s">
        <v>2591</v>
      </c>
      <c r="E160" s="32" t="s">
        <v>2347</v>
      </c>
      <c r="F160" s="32" t="s">
        <v>2592</v>
      </c>
    </row>
    <row r="161" spans="1:6" x14ac:dyDescent="0.3">
      <c r="A161" s="32">
        <v>160</v>
      </c>
      <c r="B161" s="32" t="s">
        <v>2593</v>
      </c>
      <c r="C161" s="32" t="s">
        <v>2594</v>
      </c>
      <c r="D161" s="32" t="s">
        <v>2595</v>
      </c>
      <c r="E161" s="32" t="s">
        <v>1848</v>
      </c>
      <c r="F161" s="32" t="s">
        <v>2596</v>
      </c>
    </row>
    <row r="162" spans="1:6" x14ac:dyDescent="0.3">
      <c r="A162" s="32">
        <v>161</v>
      </c>
      <c r="B162" s="32" t="s">
        <v>2597</v>
      </c>
      <c r="C162" s="32" t="s">
        <v>2598</v>
      </c>
      <c r="D162" s="32" t="s">
        <v>2599</v>
      </c>
      <c r="E162" s="32" t="s">
        <v>1840</v>
      </c>
      <c r="F162" s="32" t="s">
        <v>2600</v>
      </c>
    </row>
    <row r="163" spans="1:6" x14ac:dyDescent="0.3">
      <c r="A163" s="32">
        <v>162</v>
      </c>
      <c r="B163" s="32" t="s">
        <v>2601</v>
      </c>
      <c r="C163" s="32" t="s">
        <v>2602</v>
      </c>
      <c r="D163" s="32" t="s">
        <v>2603</v>
      </c>
      <c r="E163" s="32" t="s">
        <v>1848</v>
      </c>
      <c r="F163" s="32" t="s">
        <v>2604</v>
      </c>
    </row>
    <row r="164" spans="1:6" x14ac:dyDescent="0.3">
      <c r="A164" s="32">
        <v>163</v>
      </c>
      <c r="B164" s="32" t="s">
        <v>2605</v>
      </c>
      <c r="C164" s="32" t="s">
        <v>2606</v>
      </c>
      <c r="D164" s="32" t="s">
        <v>2607</v>
      </c>
      <c r="E164" s="32" t="s">
        <v>1840</v>
      </c>
      <c r="F164" s="32" t="s">
        <v>2608</v>
      </c>
    </row>
    <row r="165" spans="1:6" x14ac:dyDescent="0.3">
      <c r="A165" s="32">
        <v>164</v>
      </c>
      <c r="B165" s="32" t="s">
        <v>2609</v>
      </c>
      <c r="C165" s="32" t="s">
        <v>2610</v>
      </c>
      <c r="D165" s="32" t="s">
        <v>2611</v>
      </c>
      <c r="E165" s="32" t="s">
        <v>1840</v>
      </c>
      <c r="F165" s="32" t="s">
        <v>2612</v>
      </c>
    </row>
    <row r="166" spans="1:6" x14ac:dyDescent="0.3">
      <c r="A166" s="32">
        <v>165</v>
      </c>
      <c r="B166" s="32" t="s">
        <v>2613</v>
      </c>
      <c r="C166" s="32" t="s">
        <v>2614</v>
      </c>
      <c r="D166" s="32" t="s">
        <v>2615</v>
      </c>
      <c r="E166" s="32" t="s">
        <v>1840</v>
      </c>
      <c r="F166" s="32" t="s">
        <v>2616</v>
      </c>
    </row>
    <row r="167" spans="1:6" x14ac:dyDescent="0.3">
      <c r="A167" s="32">
        <v>166</v>
      </c>
      <c r="B167" s="32" t="s">
        <v>2617</v>
      </c>
      <c r="C167" s="32" t="s">
        <v>2618</v>
      </c>
      <c r="D167" s="32" t="s">
        <v>2619</v>
      </c>
      <c r="E167" s="32" t="s">
        <v>2158</v>
      </c>
      <c r="F167" s="32" t="s">
        <v>2620</v>
      </c>
    </row>
    <row r="168" spans="1:6" x14ac:dyDescent="0.3">
      <c r="A168" s="32">
        <v>167</v>
      </c>
      <c r="B168" s="32" t="s">
        <v>2621</v>
      </c>
      <c r="C168" s="32" t="s">
        <v>2622</v>
      </c>
      <c r="D168" s="32" t="s">
        <v>2623</v>
      </c>
      <c r="E168" s="32" t="s">
        <v>2158</v>
      </c>
      <c r="F168" s="32" t="s">
        <v>2624</v>
      </c>
    </row>
    <row r="169" spans="1:6" x14ac:dyDescent="0.3">
      <c r="A169" s="32">
        <v>168</v>
      </c>
      <c r="B169" s="32" t="s">
        <v>2625</v>
      </c>
      <c r="C169" s="32" t="s">
        <v>2626</v>
      </c>
      <c r="D169" s="32" t="s">
        <v>2627</v>
      </c>
      <c r="E169" s="32" t="s">
        <v>1840</v>
      </c>
      <c r="F169" s="32" t="s">
        <v>2628</v>
      </c>
    </row>
    <row r="170" spans="1:6" x14ac:dyDescent="0.3">
      <c r="A170" s="32">
        <v>169</v>
      </c>
      <c r="B170" s="32" t="s">
        <v>2629</v>
      </c>
      <c r="C170" s="32" t="s">
        <v>2630</v>
      </c>
      <c r="D170" s="32" t="s">
        <v>2631</v>
      </c>
      <c r="E170" s="32" t="s">
        <v>1848</v>
      </c>
      <c r="F170" s="32" t="s">
        <v>2632</v>
      </c>
    </row>
    <row r="171" spans="1:6" x14ac:dyDescent="0.3">
      <c r="A171" s="32">
        <v>170</v>
      </c>
      <c r="B171" s="32" t="s">
        <v>2633</v>
      </c>
      <c r="C171" s="32" t="s">
        <v>2634</v>
      </c>
      <c r="D171" s="32" t="s">
        <v>2635</v>
      </c>
      <c r="E171" s="32" t="s">
        <v>1840</v>
      </c>
      <c r="F171" s="32" t="s">
        <v>2636</v>
      </c>
    </row>
    <row r="172" spans="1:6" x14ac:dyDescent="0.3">
      <c r="A172" s="32">
        <v>171</v>
      </c>
      <c r="B172" s="32" t="s">
        <v>2637</v>
      </c>
      <c r="C172" s="32" t="s">
        <v>2638</v>
      </c>
      <c r="D172" s="32" t="s">
        <v>2639</v>
      </c>
      <c r="E172" s="32" t="s">
        <v>1848</v>
      </c>
      <c r="F172" s="32" t="s">
        <v>2640</v>
      </c>
    </row>
    <row r="173" spans="1:6" x14ac:dyDescent="0.3">
      <c r="A173" s="32">
        <v>172</v>
      </c>
      <c r="B173" s="32" t="s">
        <v>627</v>
      </c>
      <c r="C173" s="32" t="s">
        <v>2641</v>
      </c>
      <c r="D173" s="32" t="s">
        <v>2642</v>
      </c>
      <c r="E173" s="32" t="s">
        <v>1840</v>
      </c>
      <c r="F173" s="32" t="s">
        <v>2643</v>
      </c>
    </row>
    <row r="174" spans="1:6" x14ac:dyDescent="0.3">
      <c r="A174" s="32">
        <v>173</v>
      </c>
      <c r="B174" s="32" t="s">
        <v>2644</v>
      </c>
      <c r="C174" s="32" t="s">
        <v>2645</v>
      </c>
      <c r="D174" s="32" t="s">
        <v>2646</v>
      </c>
      <c r="E174" s="32" t="s">
        <v>1840</v>
      </c>
      <c r="F174" s="32" t="s">
        <v>2647</v>
      </c>
    </row>
    <row r="175" spans="1:6" x14ac:dyDescent="0.3">
      <c r="A175" s="32">
        <v>174</v>
      </c>
      <c r="B175" s="32" t="s">
        <v>2648</v>
      </c>
      <c r="C175" s="32" t="s">
        <v>2649</v>
      </c>
      <c r="D175" s="32" t="s">
        <v>2650</v>
      </c>
      <c r="E175" s="32" t="s">
        <v>1840</v>
      </c>
      <c r="F175" s="32" t="s">
        <v>2651</v>
      </c>
    </row>
    <row r="176" spans="1:6" x14ac:dyDescent="0.3">
      <c r="A176" s="32">
        <v>175</v>
      </c>
      <c r="B176" s="32" t="s">
        <v>2652</v>
      </c>
      <c r="C176" s="32" t="s">
        <v>2653</v>
      </c>
      <c r="D176" s="32" t="s">
        <v>2654</v>
      </c>
      <c r="E176" s="32" t="s">
        <v>1848</v>
      </c>
      <c r="F176" s="32" t="s">
        <v>2655</v>
      </c>
    </row>
    <row r="177" spans="1:6" x14ac:dyDescent="0.3">
      <c r="A177" s="32">
        <v>176</v>
      </c>
      <c r="B177" s="32" t="s">
        <v>2656</v>
      </c>
      <c r="C177" s="32" t="s">
        <v>2657</v>
      </c>
      <c r="D177" s="32" t="s">
        <v>2658</v>
      </c>
      <c r="E177" s="32" t="s">
        <v>1840</v>
      </c>
      <c r="F177" s="32" t="s">
        <v>2659</v>
      </c>
    </row>
    <row r="178" spans="1:6" x14ac:dyDescent="0.3">
      <c r="A178" s="32">
        <v>177</v>
      </c>
      <c r="B178" s="32" t="s">
        <v>2660</v>
      </c>
      <c r="C178" s="32" t="s">
        <v>2661</v>
      </c>
      <c r="D178" s="32" t="s">
        <v>2662</v>
      </c>
      <c r="E178" s="32" t="s">
        <v>1840</v>
      </c>
      <c r="F178" s="32" t="s">
        <v>2663</v>
      </c>
    </row>
    <row r="179" spans="1:6" x14ac:dyDescent="0.3">
      <c r="A179" s="32">
        <v>178</v>
      </c>
      <c r="B179" s="32" t="s">
        <v>2664</v>
      </c>
      <c r="C179" s="32" t="s">
        <v>2665</v>
      </c>
      <c r="D179" s="32" t="s">
        <v>2666</v>
      </c>
      <c r="E179" s="32" t="s">
        <v>1840</v>
      </c>
      <c r="F179" s="32" t="s">
        <v>2667</v>
      </c>
    </row>
    <row r="180" spans="1:6" x14ac:dyDescent="0.3">
      <c r="A180" s="32">
        <v>179</v>
      </c>
      <c r="B180" s="32" t="s">
        <v>2668</v>
      </c>
      <c r="C180" s="32" t="s">
        <v>2669</v>
      </c>
      <c r="D180" s="32" t="s">
        <v>2670</v>
      </c>
      <c r="E180" s="32" t="s">
        <v>1848</v>
      </c>
      <c r="F180" s="32" t="s">
        <v>2671</v>
      </c>
    </row>
    <row r="181" spans="1:6" x14ac:dyDescent="0.3">
      <c r="A181" s="32">
        <v>180</v>
      </c>
      <c r="B181" s="32" t="s">
        <v>2672</v>
      </c>
      <c r="C181" s="32" t="s">
        <v>2673</v>
      </c>
      <c r="D181" s="32" t="s">
        <v>2674</v>
      </c>
      <c r="E181" s="32" t="s">
        <v>1840</v>
      </c>
      <c r="F181" s="32" t="s">
        <v>2675</v>
      </c>
    </row>
    <row r="182" spans="1:6" x14ac:dyDescent="0.3">
      <c r="A182" s="32">
        <v>181</v>
      </c>
      <c r="B182" s="32" t="s">
        <v>2676</v>
      </c>
      <c r="C182" s="32" t="s">
        <v>2677</v>
      </c>
      <c r="D182" s="32" t="s">
        <v>2678</v>
      </c>
      <c r="E182" s="32" t="s">
        <v>1840</v>
      </c>
      <c r="F182" s="32" t="s">
        <v>2679</v>
      </c>
    </row>
    <row r="183" spans="1:6" x14ac:dyDescent="0.3">
      <c r="A183" s="32">
        <v>182</v>
      </c>
      <c r="B183" s="32" t="s">
        <v>2680</v>
      </c>
      <c r="C183" s="32" t="s">
        <v>2681</v>
      </c>
      <c r="D183" s="32" t="s">
        <v>2682</v>
      </c>
      <c r="E183" s="32" t="s">
        <v>1848</v>
      </c>
      <c r="F183" s="32" t="s">
        <v>2683</v>
      </c>
    </row>
    <row r="184" spans="1:6" x14ac:dyDescent="0.3">
      <c r="A184" s="32">
        <v>183</v>
      </c>
      <c r="B184" s="32" t="s">
        <v>2684</v>
      </c>
      <c r="C184" s="32" t="s">
        <v>2685</v>
      </c>
      <c r="D184" s="32" t="s">
        <v>2686</v>
      </c>
      <c r="E184" s="32" t="s">
        <v>1840</v>
      </c>
      <c r="F184" s="32" t="s">
        <v>2687</v>
      </c>
    </row>
    <row r="185" spans="1:6" x14ac:dyDescent="0.3">
      <c r="A185" s="32">
        <v>184</v>
      </c>
      <c r="B185" s="32" t="s">
        <v>2688</v>
      </c>
      <c r="C185" s="32" t="s">
        <v>2689</v>
      </c>
      <c r="D185" s="32" t="s">
        <v>2690</v>
      </c>
      <c r="E185" s="32" t="s">
        <v>1840</v>
      </c>
      <c r="F185" s="32" t="s">
        <v>2691</v>
      </c>
    </row>
    <row r="186" spans="1:6" x14ac:dyDescent="0.3">
      <c r="A186" s="32">
        <v>185</v>
      </c>
      <c r="B186" s="32" t="s">
        <v>2692</v>
      </c>
      <c r="C186" s="32" t="s">
        <v>2693</v>
      </c>
      <c r="D186" s="32" t="s">
        <v>2694</v>
      </c>
      <c r="E186" s="32" t="s">
        <v>1848</v>
      </c>
      <c r="F186" s="32" t="s">
        <v>2695</v>
      </c>
    </row>
    <row r="187" spans="1:6" x14ac:dyDescent="0.3">
      <c r="A187" s="32">
        <v>186</v>
      </c>
      <c r="B187" s="32" t="s">
        <v>2696</v>
      </c>
      <c r="C187" s="32" t="s">
        <v>2697</v>
      </c>
      <c r="D187" s="32" t="s">
        <v>2698</v>
      </c>
      <c r="E187" s="32" t="s">
        <v>1848</v>
      </c>
      <c r="F187" s="32" t="s">
        <v>2699</v>
      </c>
    </row>
    <row r="188" spans="1:6" x14ac:dyDescent="0.3">
      <c r="A188" s="32">
        <v>187</v>
      </c>
      <c r="B188" s="32" t="s">
        <v>2700</v>
      </c>
      <c r="C188" s="32" t="s">
        <v>2701</v>
      </c>
      <c r="D188" s="32" t="s">
        <v>2702</v>
      </c>
      <c r="E188" s="32" t="s">
        <v>2131</v>
      </c>
      <c r="F188" s="32" t="s">
        <v>2703</v>
      </c>
    </row>
    <row r="189" spans="1:6" x14ac:dyDescent="0.3">
      <c r="A189" s="32">
        <v>188</v>
      </c>
      <c r="B189" s="32" t="s">
        <v>848</v>
      </c>
      <c r="C189" s="32" t="s">
        <v>2704</v>
      </c>
      <c r="D189" s="32" t="s">
        <v>2705</v>
      </c>
      <c r="E189" s="32" t="s">
        <v>1848</v>
      </c>
      <c r="F189" s="32" t="s">
        <v>2706</v>
      </c>
    </row>
    <row r="190" spans="1:6" x14ac:dyDescent="0.3">
      <c r="A190" s="32">
        <v>189</v>
      </c>
      <c r="B190" s="32" t="s">
        <v>2707</v>
      </c>
      <c r="C190" s="32" t="s">
        <v>2708</v>
      </c>
      <c r="D190" s="32" t="s">
        <v>2709</v>
      </c>
      <c r="E190" s="32" t="s">
        <v>1848</v>
      </c>
      <c r="F190" s="32" t="s">
        <v>2710</v>
      </c>
    </row>
    <row r="191" spans="1:6" x14ac:dyDescent="0.3">
      <c r="A191" s="32">
        <v>190</v>
      </c>
      <c r="B191" s="32" t="s">
        <v>2711</v>
      </c>
      <c r="C191" s="32" t="s">
        <v>2712</v>
      </c>
      <c r="D191" s="32" t="s">
        <v>2713</v>
      </c>
      <c r="E191" s="32" t="s">
        <v>1840</v>
      </c>
      <c r="F191" s="32" t="s">
        <v>2714</v>
      </c>
    </row>
    <row r="192" spans="1:6" x14ac:dyDescent="0.3">
      <c r="A192" s="32">
        <v>191</v>
      </c>
      <c r="B192" s="32" t="s">
        <v>2715</v>
      </c>
      <c r="C192" s="32" t="s">
        <v>2716</v>
      </c>
      <c r="D192" s="32" t="s">
        <v>2717</v>
      </c>
      <c r="E192" s="32" t="s">
        <v>1848</v>
      </c>
      <c r="F192" s="32" t="s">
        <v>2718</v>
      </c>
    </row>
    <row r="193" spans="1:6" x14ac:dyDescent="0.3">
      <c r="A193" s="32">
        <v>192</v>
      </c>
      <c r="B193" s="32" t="s">
        <v>2719</v>
      </c>
      <c r="C193" s="32" t="s">
        <v>2720</v>
      </c>
      <c r="D193" s="32" t="s">
        <v>2721</v>
      </c>
      <c r="E193" s="32" t="s">
        <v>1848</v>
      </c>
      <c r="F193" s="32" t="s">
        <v>2722</v>
      </c>
    </row>
    <row r="194" spans="1:6" x14ac:dyDescent="0.3">
      <c r="A194" s="32">
        <v>193</v>
      </c>
      <c r="B194" s="32" t="s">
        <v>2723</v>
      </c>
      <c r="C194" s="32" t="s">
        <v>2724</v>
      </c>
      <c r="D194" s="32" t="s">
        <v>2725</v>
      </c>
      <c r="E194" s="32" t="s">
        <v>1840</v>
      </c>
      <c r="F194" s="32" t="s">
        <v>2726</v>
      </c>
    </row>
    <row r="195" spans="1:6" x14ac:dyDescent="0.3">
      <c r="A195" s="32">
        <v>194</v>
      </c>
      <c r="B195" s="32" t="s">
        <v>2727</v>
      </c>
      <c r="C195" s="32" t="s">
        <v>2728</v>
      </c>
      <c r="D195" s="32" t="s">
        <v>2729</v>
      </c>
      <c r="E195" s="32" t="s">
        <v>1848</v>
      </c>
      <c r="F195" s="32" t="s">
        <v>2730</v>
      </c>
    </row>
    <row r="196" spans="1:6" x14ac:dyDescent="0.3">
      <c r="A196" s="32">
        <v>195</v>
      </c>
      <c r="B196" s="32" t="s">
        <v>2731</v>
      </c>
      <c r="C196" s="32" t="s">
        <v>2732</v>
      </c>
      <c r="D196" s="32" t="s">
        <v>2733</v>
      </c>
      <c r="E196" s="32" t="s">
        <v>1848</v>
      </c>
      <c r="F196" s="32" t="s">
        <v>2734</v>
      </c>
    </row>
    <row r="197" spans="1:6" x14ac:dyDescent="0.3">
      <c r="A197" s="32">
        <v>196</v>
      </c>
      <c r="B197" s="32" t="s">
        <v>2735</v>
      </c>
      <c r="C197" s="32" t="s">
        <v>2736</v>
      </c>
      <c r="D197" s="32" t="s">
        <v>2737</v>
      </c>
      <c r="E197" s="32" t="s">
        <v>1840</v>
      </c>
      <c r="F197" s="32" t="s">
        <v>2738</v>
      </c>
    </row>
    <row r="198" spans="1:6" x14ac:dyDescent="0.3">
      <c r="A198" s="32">
        <v>197</v>
      </c>
      <c r="B198" s="32" t="s">
        <v>2739</v>
      </c>
      <c r="C198" s="32" t="s">
        <v>2740</v>
      </c>
      <c r="D198" s="32" t="s">
        <v>2741</v>
      </c>
      <c r="E198" s="32" t="s">
        <v>1840</v>
      </c>
      <c r="F198" s="32" t="s">
        <v>2742</v>
      </c>
    </row>
    <row r="199" spans="1:6" x14ac:dyDescent="0.3">
      <c r="A199" s="32">
        <v>198</v>
      </c>
      <c r="B199" s="32" t="s">
        <v>2743</v>
      </c>
      <c r="C199" s="32" t="s">
        <v>2744</v>
      </c>
      <c r="D199" s="32" t="s">
        <v>2745</v>
      </c>
      <c r="E199" s="32" t="s">
        <v>1840</v>
      </c>
      <c r="F199" s="32" t="s">
        <v>2746</v>
      </c>
    </row>
    <row r="200" spans="1:6" x14ac:dyDescent="0.3">
      <c r="A200" s="32">
        <v>199</v>
      </c>
      <c r="B200" s="32" t="s">
        <v>2747</v>
      </c>
      <c r="C200" s="32" t="s">
        <v>2748</v>
      </c>
      <c r="D200" s="32" t="s">
        <v>2749</v>
      </c>
      <c r="E200" s="32" t="s">
        <v>1848</v>
      </c>
      <c r="F200" s="32" t="s">
        <v>2750</v>
      </c>
    </row>
    <row r="201" spans="1:6" x14ac:dyDescent="0.3">
      <c r="A201" s="32">
        <v>200</v>
      </c>
      <c r="B201" s="32" t="s">
        <v>2751</v>
      </c>
      <c r="C201" s="32" t="s">
        <v>2752</v>
      </c>
      <c r="D201" s="32" t="s">
        <v>2753</v>
      </c>
      <c r="E201" s="32" t="s">
        <v>1848</v>
      </c>
      <c r="F201" s="32" t="s">
        <v>2754</v>
      </c>
    </row>
  </sheetData>
  <pageMargins left="0.7" right="0.7" top="0.75" bottom="0.75" header="0.3" footer="0.3"/>
  <tableParts count="3">
    <tablePart r:id="rId1"/>
    <tablePart r:id="rId2"/>
    <tablePart r:id="rId3"/>
  </tableParts>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AC698-5DDE-46D3-8CDC-9E930C4C6117}">
  <sheetPr codeName="Leht65"/>
  <dimension ref="A1:I45"/>
  <sheetViews>
    <sheetView zoomScale="140" zoomScaleNormal="140" workbookViewId="0"/>
  </sheetViews>
  <sheetFormatPr defaultColWidth="8.88671875" defaultRowHeight="15.6" x14ac:dyDescent="0.3"/>
  <cols>
    <col min="1" max="1" width="8.88671875" style="32"/>
    <col min="2" max="2" width="18.21875" style="32" customWidth="1"/>
    <col min="3" max="3" width="11.77734375" style="32" customWidth="1"/>
    <col min="4" max="4" width="16.88671875" style="32" customWidth="1"/>
    <col min="5" max="5" width="17.33203125" style="32" bestFit="1" customWidth="1"/>
    <col min="6" max="6" width="8.88671875" style="32"/>
    <col min="7" max="7" width="16.44140625" style="32" customWidth="1"/>
    <col min="8" max="8" width="17.6640625" style="32" customWidth="1"/>
    <col min="9" max="16384" width="8.88671875" style="32"/>
  </cols>
  <sheetData>
    <row r="1" spans="1:9" x14ac:dyDescent="0.3">
      <c r="A1" s="228" t="s">
        <v>3770</v>
      </c>
      <c r="B1" s="228"/>
      <c r="C1" s="228"/>
      <c r="D1" s="228"/>
      <c r="E1" s="228"/>
      <c r="F1" s="228"/>
      <c r="G1" s="228"/>
    </row>
    <row r="3" spans="1:9" x14ac:dyDescent="0.3">
      <c r="C3" s="329" t="s">
        <v>3771</v>
      </c>
      <c r="D3" s="329"/>
      <c r="E3" s="329"/>
      <c r="F3" s="329"/>
    </row>
    <row r="4" spans="1:9" x14ac:dyDescent="0.3">
      <c r="C4" s="329"/>
      <c r="D4" s="329"/>
      <c r="E4" s="329"/>
      <c r="F4" s="329"/>
    </row>
    <row r="5" spans="1:9" x14ac:dyDescent="0.3">
      <c r="C5" s="329"/>
      <c r="D5" s="329"/>
      <c r="E5" s="329"/>
      <c r="F5" s="329"/>
    </row>
    <row r="6" spans="1:9" x14ac:dyDescent="0.3">
      <c r="C6"/>
    </row>
    <row r="7" spans="1:9" ht="15.6" customHeight="1" x14ac:dyDescent="0.3">
      <c r="B7" s="329" t="s">
        <v>3775</v>
      </c>
      <c r="C7" s="329"/>
      <c r="E7" s="329" t="s">
        <v>3776</v>
      </c>
      <c r="F7" s="329"/>
    </row>
    <row r="8" spans="1:9" x14ac:dyDescent="0.3">
      <c r="B8" s="329"/>
      <c r="C8" s="329"/>
      <c r="E8" s="329"/>
      <c r="F8" s="329"/>
    </row>
    <row r="9" spans="1:9" x14ac:dyDescent="0.3">
      <c r="B9" s="32" t="s">
        <v>3772</v>
      </c>
      <c r="C9" s="32">
        <v>80</v>
      </c>
      <c r="E9" s="329"/>
      <c r="F9" s="329"/>
    </row>
    <row r="10" spans="1:9" x14ac:dyDescent="0.3">
      <c r="B10" s="32" t="s">
        <v>3773</v>
      </c>
      <c r="C10" s="234">
        <v>0.25</v>
      </c>
      <c r="E10" s="32" t="s">
        <v>3772</v>
      </c>
      <c r="F10" s="32">
        <v>80</v>
      </c>
    </row>
    <row r="11" spans="1:9" x14ac:dyDescent="0.3">
      <c r="B11" s="32" t="s">
        <v>3774</v>
      </c>
      <c r="C11" s="207">
        <f>C9*(1+C10)</f>
        <v>100</v>
      </c>
      <c r="E11" s="32" t="s">
        <v>3773</v>
      </c>
      <c r="F11" s="234">
        <v>0.25</v>
      </c>
    </row>
    <row r="12" spans="1:9" x14ac:dyDescent="0.3">
      <c r="E12" s="32" t="s">
        <v>3774</v>
      </c>
      <c r="F12" s="207">
        <f>F10*(1+F11)</f>
        <v>100</v>
      </c>
    </row>
    <row r="13" spans="1:9" x14ac:dyDescent="0.3">
      <c r="A13" s="219"/>
      <c r="B13" s="219"/>
      <c r="C13" s="219"/>
      <c r="D13" s="219"/>
      <c r="E13" s="219" t="s">
        <v>3802</v>
      </c>
      <c r="F13" s="219">
        <v>120</v>
      </c>
      <c r="G13" s="219"/>
      <c r="H13" s="219"/>
      <c r="I13" s="219"/>
    </row>
    <row r="15" spans="1:9" x14ac:dyDescent="0.3">
      <c r="B15" s="32" t="s">
        <v>3777</v>
      </c>
      <c r="C15" s="32">
        <v>590</v>
      </c>
      <c r="G15" s="32" t="s">
        <v>3777</v>
      </c>
      <c r="H15" s="32">
        <v>603.44827586206907</v>
      </c>
    </row>
    <row r="16" spans="1:9" x14ac:dyDescent="0.3">
      <c r="B16" s="32" t="s">
        <v>3781</v>
      </c>
      <c r="C16" s="32">
        <v>58</v>
      </c>
      <c r="G16" s="32" t="s">
        <v>3781</v>
      </c>
      <c r="H16" s="32">
        <v>58</v>
      </c>
    </row>
    <row r="17" spans="1:9" x14ac:dyDescent="0.3">
      <c r="B17" s="32" t="s">
        <v>3778</v>
      </c>
      <c r="C17" s="207">
        <f>C15*C16</f>
        <v>34220</v>
      </c>
      <c r="D17" s="186" t="s">
        <v>3779</v>
      </c>
      <c r="G17" s="32" t="s">
        <v>3778</v>
      </c>
      <c r="H17" s="207">
        <f>H15*H16</f>
        <v>35000.000000000007</v>
      </c>
    </row>
    <row r="19" spans="1:9" x14ac:dyDescent="0.3">
      <c r="B19" s="32" t="s">
        <v>3777</v>
      </c>
      <c r="C19" s="207">
        <f>C21/C20</f>
        <v>590</v>
      </c>
      <c r="D19" s="186" t="s">
        <v>3780</v>
      </c>
      <c r="G19" s="32" t="s">
        <v>3777</v>
      </c>
      <c r="H19" s="207">
        <f>H21/H20</f>
        <v>700.00000203874697</v>
      </c>
    </row>
    <row r="20" spans="1:9" x14ac:dyDescent="0.3">
      <c r="B20" s="32" t="s">
        <v>3781</v>
      </c>
      <c r="C20" s="32">
        <v>58</v>
      </c>
      <c r="G20" s="32" t="s">
        <v>3781</v>
      </c>
      <c r="H20" s="32">
        <v>48.885714143334852</v>
      </c>
    </row>
    <row r="21" spans="1:9" x14ac:dyDescent="0.3">
      <c r="B21" s="32" t="s">
        <v>3778</v>
      </c>
      <c r="C21" s="32">
        <v>34220</v>
      </c>
      <c r="G21" s="32" t="s">
        <v>3778</v>
      </c>
      <c r="H21" s="32">
        <v>34220</v>
      </c>
    </row>
    <row r="25" spans="1:9" x14ac:dyDescent="0.3">
      <c r="A25" s="219"/>
      <c r="B25" s="219"/>
      <c r="C25" s="219"/>
      <c r="D25" s="219"/>
      <c r="E25" s="219"/>
      <c r="F25" s="219"/>
      <c r="G25" s="219"/>
      <c r="H25" s="219"/>
      <c r="I25" s="219"/>
    </row>
    <row r="27" spans="1:9" x14ac:dyDescent="0.3">
      <c r="B27" s="32" t="s">
        <v>3777</v>
      </c>
      <c r="C27" s="32">
        <v>590</v>
      </c>
      <c r="H27" s="32" t="s">
        <v>3777</v>
      </c>
      <c r="I27" s="32">
        <v>354.6153846153847</v>
      </c>
    </row>
    <row r="28" spans="1:9" x14ac:dyDescent="0.3">
      <c r="B28" s="32" t="s">
        <v>3781</v>
      </c>
      <c r="C28" s="32">
        <v>58</v>
      </c>
      <c r="H28" s="32" t="s">
        <v>3781</v>
      </c>
      <c r="I28" s="32">
        <v>58</v>
      </c>
    </row>
    <row r="29" spans="1:9" x14ac:dyDescent="0.3">
      <c r="B29" s="32" t="s">
        <v>3782</v>
      </c>
      <c r="C29" s="32">
        <v>32</v>
      </c>
      <c r="H29" s="32" t="s">
        <v>3782</v>
      </c>
      <c r="I29" s="32">
        <v>32</v>
      </c>
    </row>
    <row r="30" spans="1:9" x14ac:dyDescent="0.3">
      <c r="B30" s="32" t="s">
        <v>3783</v>
      </c>
      <c r="C30" s="207">
        <f>C27*(C28-C29)</f>
        <v>15340</v>
      </c>
      <c r="D30" s="186" t="s">
        <v>3784</v>
      </c>
      <c r="H30" s="32" t="s">
        <v>3783</v>
      </c>
      <c r="I30" s="207">
        <f>I27*(I28-I29)</f>
        <v>9220.0000000000018</v>
      </c>
    </row>
    <row r="32" spans="1:9" x14ac:dyDescent="0.3">
      <c r="B32" s="32" t="s">
        <v>70</v>
      </c>
      <c r="C32" s="207">
        <f>C21-C30</f>
        <v>18880</v>
      </c>
      <c r="D32" s="186" t="s">
        <v>3785</v>
      </c>
      <c r="H32" s="32" t="s">
        <v>70</v>
      </c>
      <c r="I32" s="207">
        <f>H21-I30</f>
        <v>25000</v>
      </c>
    </row>
    <row r="33" spans="1:9" x14ac:dyDescent="0.3">
      <c r="B33"/>
      <c r="H33" s="334" t="s">
        <v>3786</v>
      </c>
    </row>
    <row r="34" spans="1:9" x14ac:dyDescent="0.3">
      <c r="B34"/>
      <c r="C34"/>
      <c r="H34" s="334"/>
      <c r="I34"/>
    </row>
    <row r="36" spans="1:9" x14ac:dyDescent="0.3">
      <c r="A36" s="219"/>
      <c r="B36" s="219"/>
      <c r="C36" s="219"/>
      <c r="D36" s="219"/>
      <c r="E36" s="219"/>
      <c r="F36" s="219"/>
      <c r="G36" s="219"/>
      <c r="H36" s="219"/>
      <c r="I36" s="219"/>
    </row>
    <row r="38" spans="1:9" x14ac:dyDescent="0.3">
      <c r="C38" s="32" t="s">
        <v>3778</v>
      </c>
      <c r="D38" s="32" t="s">
        <v>3800</v>
      </c>
      <c r="E38" s="32" t="s">
        <v>3801</v>
      </c>
    </row>
    <row r="39" spans="1:9" x14ac:dyDescent="0.3">
      <c r="B39" s="32" t="s">
        <v>3797</v>
      </c>
      <c r="C39" s="236">
        <v>150000</v>
      </c>
      <c r="D39" s="234">
        <v>0.2</v>
      </c>
      <c r="E39" s="237">
        <f>C39*D39</f>
        <v>30000</v>
      </c>
    </row>
    <row r="40" spans="1:9" x14ac:dyDescent="0.3">
      <c r="B40" s="32" t="s">
        <v>3798</v>
      </c>
      <c r="C40" s="236">
        <v>8000</v>
      </c>
      <c r="D40" s="234">
        <v>0.3</v>
      </c>
      <c r="E40" s="237">
        <f t="shared" ref="E40:E41" si="0">C40*D40</f>
        <v>2400</v>
      </c>
    </row>
    <row r="41" spans="1:9" x14ac:dyDescent="0.3">
      <c r="B41" s="32" t="s">
        <v>3799</v>
      </c>
      <c r="C41" s="236">
        <v>444000</v>
      </c>
      <c r="D41" s="234">
        <v>0.4</v>
      </c>
      <c r="E41" s="237">
        <f t="shared" si="0"/>
        <v>177600</v>
      </c>
    </row>
    <row r="43" spans="1:9" x14ac:dyDescent="0.3">
      <c r="B43" s="32" t="s">
        <v>0</v>
      </c>
      <c r="C43" s="236">
        <f>SUM(C39:C41)</f>
        <v>602000</v>
      </c>
      <c r="E43" s="236">
        <f>SUM(E39:E41)</f>
        <v>210000</v>
      </c>
    </row>
    <row r="45" spans="1:9" x14ac:dyDescent="0.3">
      <c r="D45" s="32" t="s">
        <v>3802</v>
      </c>
      <c r="E45" s="236">
        <v>210000</v>
      </c>
    </row>
  </sheetData>
  <dataConsolidate/>
  <mergeCells count="4">
    <mergeCell ref="C3:F5"/>
    <mergeCell ref="B7:C8"/>
    <mergeCell ref="E7:F9"/>
    <mergeCell ref="H33:H34"/>
  </mergeCells>
  <pageMargins left="0.7" right="0.7" top="0.75" bottom="0.75" header="0.3" footer="0.3"/>
  <drawing r:id="rId1"/>
  <legacy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9BF2F-D302-4170-AE12-79E83B057A91}">
  <sheetPr codeName="Leht46"/>
  <dimension ref="A1:X448"/>
  <sheetViews>
    <sheetView topLeftCell="C1" zoomScale="140" zoomScaleNormal="140" workbookViewId="0">
      <selection sqref="A1:H1"/>
    </sheetView>
  </sheetViews>
  <sheetFormatPr defaultColWidth="8.88671875" defaultRowHeight="15.6" x14ac:dyDescent="0.3"/>
  <cols>
    <col min="1" max="1" width="6.44140625" style="32" bestFit="1" customWidth="1"/>
    <col min="2" max="2" width="10.44140625" style="32" bestFit="1" customWidth="1"/>
    <col min="3" max="3" width="9.6640625" style="32" bestFit="1" customWidth="1"/>
    <col min="4" max="4" width="11.88671875" style="32" bestFit="1" customWidth="1"/>
    <col min="5" max="5" width="8.6640625" style="32" bestFit="1" customWidth="1"/>
    <col min="6" max="6" width="8.77734375" style="32" bestFit="1" customWidth="1"/>
    <col min="7" max="7" width="5.44140625" style="32" bestFit="1" customWidth="1"/>
    <col min="8" max="8" width="12.5546875" style="32" bestFit="1" customWidth="1"/>
    <col min="9" max="9" width="8.88671875" style="32"/>
    <col min="10" max="10" width="9.88671875" style="32" bestFit="1" customWidth="1"/>
    <col min="11" max="11" width="10.33203125" style="32" bestFit="1" customWidth="1"/>
    <col min="12" max="12" width="27.109375" style="32" bestFit="1" customWidth="1"/>
    <col min="13" max="13" width="20.6640625" style="32" customWidth="1"/>
    <col min="14" max="14" width="7.6640625" style="32" bestFit="1" customWidth="1"/>
    <col min="15" max="15" width="8" style="32" bestFit="1" customWidth="1"/>
    <col min="16" max="16384" width="8.88671875" style="32"/>
  </cols>
  <sheetData>
    <row r="1" spans="1:15" x14ac:dyDescent="0.3">
      <c r="A1" s="383" t="s">
        <v>3019</v>
      </c>
      <c r="B1" s="384"/>
      <c r="C1" s="384"/>
      <c r="D1" s="384"/>
      <c r="E1" s="384"/>
      <c r="F1" s="384"/>
      <c r="G1" s="384"/>
      <c r="H1" s="384"/>
    </row>
    <row r="2" spans="1:15" x14ac:dyDescent="0.3">
      <c r="A2" s="385" t="s">
        <v>3020</v>
      </c>
      <c r="B2" s="384"/>
      <c r="C2" s="384"/>
      <c r="D2" s="384"/>
      <c r="E2" s="384"/>
      <c r="F2" s="384"/>
      <c r="G2" s="384"/>
      <c r="H2" s="384"/>
      <c r="K2" s="32" t="s">
        <v>3486</v>
      </c>
    </row>
    <row r="3" spans="1:15" x14ac:dyDescent="0.3">
      <c r="A3" s="179"/>
      <c r="B3" s="180"/>
      <c r="C3" s="181"/>
      <c r="D3" s="180"/>
      <c r="E3" s="181"/>
      <c r="F3" s="181"/>
      <c r="G3" s="181"/>
      <c r="H3" s="179"/>
      <c r="K3" s="32" t="s">
        <v>3487</v>
      </c>
    </row>
    <row r="4" spans="1:15" x14ac:dyDescent="0.3">
      <c r="A4" s="154" t="s">
        <v>2918</v>
      </c>
      <c r="B4" s="154" t="s">
        <v>3021</v>
      </c>
      <c r="C4" s="154" t="s">
        <v>3022</v>
      </c>
      <c r="D4" s="154" t="s">
        <v>3023</v>
      </c>
      <c r="E4" s="154" t="s">
        <v>3024</v>
      </c>
      <c r="F4" s="154" t="s">
        <v>19</v>
      </c>
      <c r="G4" s="154" t="s">
        <v>113</v>
      </c>
      <c r="H4" s="154" t="s">
        <v>3025</v>
      </c>
      <c r="K4" s="32" t="s">
        <v>3488</v>
      </c>
    </row>
    <row r="5" spans="1:15" x14ac:dyDescent="0.3">
      <c r="A5" s="179">
        <v>2018</v>
      </c>
      <c r="B5" s="179" t="s">
        <v>3026</v>
      </c>
      <c r="C5" s="179" t="s">
        <v>3027</v>
      </c>
      <c r="D5" s="179" t="s">
        <v>134</v>
      </c>
      <c r="E5" s="179" t="s">
        <v>3028</v>
      </c>
      <c r="F5" s="182">
        <v>8943</v>
      </c>
      <c r="G5" s="179">
        <v>5962</v>
      </c>
      <c r="H5" s="183" t="s">
        <v>3029</v>
      </c>
    </row>
    <row r="6" spans="1:15" x14ac:dyDescent="0.3">
      <c r="A6" s="179">
        <v>2018</v>
      </c>
      <c r="B6" s="179" t="s">
        <v>3026</v>
      </c>
      <c r="C6" s="179" t="s">
        <v>3027</v>
      </c>
      <c r="D6" s="179" t="s">
        <v>134</v>
      </c>
      <c r="E6" s="179" t="s">
        <v>3028</v>
      </c>
      <c r="F6" s="182">
        <v>8943</v>
      </c>
      <c r="G6" s="179">
        <v>5962</v>
      </c>
      <c r="H6" s="183" t="s">
        <v>3030</v>
      </c>
      <c r="K6" s="228" t="s">
        <v>3489</v>
      </c>
      <c r="L6" s="228"/>
    </row>
    <row r="7" spans="1:15" x14ac:dyDescent="0.3">
      <c r="A7" s="179">
        <v>2018</v>
      </c>
      <c r="B7" s="179" t="s">
        <v>3026</v>
      </c>
      <c r="C7" s="179" t="s">
        <v>3031</v>
      </c>
      <c r="D7" s="179" t="s">
        <v>134</v>
      </c>
      <c r="E7" s="179" t="s">
        <v>3028</v>
      </c>
      <c r="F7" s="182">
        <v>2395.5</v>
      </c>
      <c r="G7" s="179">
        <v>1597</v>
      </c>
      <c r="H7" s="183" t="s">
        <v>3032</v>
      </c>
      <c r="K7" s="228" t="s">
        <v>3490</v>
      </c>
      <c r="L7" s="228"/>
    </row>
    <row r="8" spans="1:15" x14ac:dyDescent="0.3">
      <c r="A8" s="179">
        <v>2018</v>
      </c>
      <c r="B8" s="179" t="s">
        <v>3026</v>
      </c>
      <c r="C8" s="179" t="s">
        <v>3031</v>
      </c>
      <c r="D8" s="179" t="s">
        <v>134</v>
      </c>
      <c r="E8" s="179" t="s">
        <v>3028</v>
      </c>
      <c r="F8" s="182">
        <v>11761.5</v>
      </c>
      <c r="G8" s="179">
        <v>7841</v>
      </c>
      <c r="H8" s="183" t="s">
        <v>3033</v>
      </c>
      <c r="K8" s="228" t="s">
        <v>3491</v>
      </c>
      <c r="L8" s="228"/>
    </row>
    <row r="9" spans="1:15" x14ac:dyDescent="0.3">
      <c r="A9" s="179">
        <v>2018</v>
      </c>
      <c r="B9" s="179" t="s">
        <v>3026</v>
      </c>
      <c r="C9" s="179" t="s">
        <v>3031</v>
      </c>
      <c r="D9" s="179" t="s">
        <v>134</v>
      </c>
      <c r="E9" s="179" t="s">
        <v>3028</v>
      </c>
      <c r="F9" s="182">
        <v>2395.5</v>
      </c>
      <c r="G9" s="179">
        <v>1597</v>
      </c>
      <c r="H9" s="183" t="s">
        <v>3034</v>
      </c>
    </row>
    <row r="10" spans="1:15" x14ac:dyDescent="0.3">
      <c r="A10" s="179">
        <v>2018</v>
      </c>
      <c r="B10" s="179" t="s">
        <v>3026</v>
      </c>
      <c r="C10" s="179" t="s">
        <v>3031</v>
      </c>
      <c r="D10" s="179" t="s">
        <v>134</v>
      </c>
      <c r="E10" s="179" t="s">
        <v>3028</v>
      </c>
      <c r="F10" s="182">
        <v>11761.5</v>
      </c>
      <c r="G10" s="179">
        <v>7841</v>
      </c>
      <c r="H10" s="183" t="s">
        <v>3035</v>
      </c>
    </row>
    <row r="11" spans="1:15" x14ac:dyDescent="0.3">
      <c r="A11" s="179">
        <v>2018</v>
      </c>
      <c r="B11" s="179" t="s">
        <v>3026</v>
      </c>
      <c r="C11" s="179" t="s">
        <v>3027</v>
      </c>
      <c r="D11" s="179" t="s">
        <v>135</v>
      </c>
      <c r="E11" s="179" t="s">
        <v>3036</v>
      </c>
      <c r="F11" s="182">
        <v>14596.5</v>
      </c>
      <c r="G11" s="179">
        <v>9731</v>
      </c>
      <c r="H11" s="183" t="s">
        <v>3037</v>
      </c>
    </row>
    <row r="12" spans="1:15" x14ac:dyDescent="0.3">
      <c r="A12" s="179">
        <v>2018</v>
      </c>
      <c r="B12" s="179" t="s">
        <v>3026</v>
      </c>
      <c r="C12" s="179" t="s">
        <v>3027</v>
      </c>
      <c r="D12" s="179" t="s">
        <v>135</v>
      </c>
      <c r="E12" s="179" t="s">
        <v>3036</v>
      </c>
      <c r="F12" s="182">
        <v>14596.5</v>
      </c>
      <c r="G12" s="179">
        <v>9731</v>
      </c>
      <c r="H12" s="183" t="s">
        <v>3038</v>
      </c>
      <c r="K12" s="386" t="s">
        <v>3492</v>
      </c>
      <c r="L12" s="386"/>
      <c r="M12" s="386"/>
      <c r="N12" s="386"/>
      <c r="O12" s="386"/>
    </row>
    <row r="13" spans="1:15" x14ac:dyDescent="0.3">
      <c r="A13" s="179">
        <v>2018</v>
      </c>
      <c r="B13" s="179" t="s">
        <v>3026</v>
      </c>
      <c r="C13" s="179" t="s">
        <v>3039</v>
      </c>
      <c r="D13" s="179" t="s">
        <v>135</v>
      </c>
      <c r="E13" s="179" t="s">
        <v>3036</v>
      </c>
      <c r="F13" s="182">
        <v>8793</v>
      </c>
      <c r="G13" s="179">
        <v>5862</v>
      </c>
      <c r="H13" s="183" t="s">
        <v>3040</v>
      </c>
      <c r="K13" s="386" t="s">
        <v>3493</v>
      </c>
      <c r="L13" s="386"/>
      <c r="M13" s="386"/>
      <c r="N13" s="386"/>
      <c r="O13" s="386"/>
    </row>
    <row r="14" spans="1:15" x14ac:dyDescent="0.3">
      <c r="A14" s="179">
        <v>2018</v>
      </c>
      <c r="B14" s="179" t="s">
        <v>3026</v>
      </c>
      <c r="C14" s="179" t="s">
        <v>3039</v>
      </c>
      <c r="D14" s="179" t="s">
        <v>135</v>
      </c>
      <c r="E14" s="179" t="s">
        <v>3036</v>
      </c>
      <c r="F14" s="182">
        <v>8793</v>
      </c>
      <c r="G14" s="179">
        <v>5862</v>
      </c>
      <c r="H14" s="183" t="s">
        <v>3041</v>
      </c>
      <c r="K14" s="386" t="s">
        <v>3494</v>
      </c>
      <c r="L14" s="386"/>
      <c r="M14" s="386"/>
      <c r="N14" s="386"/>
      <c r="O14" s="386"/>
    </row>
    <row r="15" spans="1:15" x14ac:dyDescent="0.3">
      <c r="A15" s="179">
        <v>2018</v>
      </c>
      <c r="B15" s="179" t="s">
        <v>3026</v>
      </c>
      <c r="C15" s="179" t="s">
        <v>3031</v>
      </c>
      <c r="D15" s="179" t="s">
        <v>3042</v>
      </c>
      <c r="E15" s="179" t="s">
        <v>3043</v>
      </c>
      <c r="F15" s="182">
        <v>4666</v>
      </c>
      <c r="G15" s="179">
        <v>5623</v>
      </c>
      <c r="H15" s="183" t="s">
        <v>3044</v>
      </c>
    </row>
    <row r="16" spans="1:15" x14ac:dyDescent="0.3">
      <c r="A16" s="179">
        <v>2018</v>
      </c>
      <c r="B16" s="179" t="s">
        <v>3026</v>
      </c>
      <c r="C16" s="179" t="s">
        <v>3031</v>
      </c>
      <c r="D16" s="179" t="s">
        <v>3042</v>
      </c>
      <c r="E16" s="179" t="s">
        <v>3043</v>
      </c>
      <c r="F16" s="182">
        <v>7318.5</v>
      </c>
      <c r="G16" s="179">
        <v>4879</v>
      </c>
      <c r="H16" s="183" t="s">
        <v>3045</v>
      </c>
    </row>
    <row r="17" spans="1:15" x14ac:dyDescent="0.3">
      <c r="A17" s="179">
        <v>2018</v>
      </c>
      <c r="B17" s="179" t="s">
        <v>3026</v>
      </c>
      <c r="C17" s="179" t="s">
        <v>3031</v>
      </c>
      <c r="D17" s="179" t="s">
        <v>3042</v>
      </c>
      <c r="E17" s="179" t="s">
        <v>3043</v>
      </c>
      <c r="F17" s="182">
        <v>5500</v>
      </c>
      <c r="G17" s="179">
        <v>5623</v>
      </c>
      <c r="H17" s="183" t="s">
        <v>3046</v>
      </c>
    </row>
    <row r="18" spans="1:15" x14ac:dyDescent="0.3">
      <c r="A18" s="179">
        <v>2018</v>
      </c>
      <c r="B18" s="179" t="s">
        <v>3026</v>
      </c>
      <c r="C18" s="179" t="s">
        <v>3031</v>
      </c>
      <c r="D18" s="179" t="s">
        <v>3042</v>
      </c>
      <c r="E18" s="179" t="s">
        <v>3043</v>
      </c>
      <c r="F18" s="182">
        <v>7318.5</v>
      </c>
      <c r="G18" s="179">
        <v>4879</v>
      </c>
      <c r="H18" s="183" t="s">
        <v>3047</v>
      </c>
    </row>
    <row r="19" spans="1:15" x14ac:dyDescent="0.3">
      <c r="A19" s="179">
        <v>2018</v>
      </c>
      <c r="B19" s="179" t="s">
        <v>3026</v>
      </c>
      <c r="C19" s="179" t="s">
        <v>3048</v>
      </c>
      <c r="D19" s="179" t="s">
        <v>3049</v>
      </c>
      <c r="E19" s="179" t="s">
        <v>3050</v>
      </c>
      <c r="F19" s="182">
        <v>3553.5</v>
      </c>
      <c r="G19" s="179">
        <v>2369</v>
      </c>
      <c r="H19" s="183" t="s">
        <v>3051</v>
      </c>
    </row>
    <row r="20" spans="1:15" x14ac:dyDescent="0.3">
      <c r="A20" s="179">
        <v>2018</v>
      </c>
      <c r="B20" s="179" t="s">
        <v>3026</v>
      </c>
      <c r="C20" s="179" t="s">
        <v>3048</v>
      </c>
      <c r="D20" s="179" t="s">
        <v>3049</v>
      </c>
      <c r="E20" s="179" t="s">
        <v>3050</v>
      </c>
      <c r="F20" s="182">
        <v>3553.5</v>
      </c>
      <c r="G20" s="179">
        <v>2369</v>
      </c>
      <c r="H20" s="183" t="s">
        <v>3052</v>
      </c>
      <c r="I20"/>
      <c r="J20"/>
      <c r="K20"/>
      <c r="L20"/>
    </row>
    <row r="21" spans="1:15" x14ac:dyDescent="0.3">
      <c r="A21" s="179">
        <v>2018</v>
      </c>
      <c r="B21" s="179" t="s">
        <v>3026</v>
      </c>
      <c r="C21" s="179" t="s">
        <v>3027</v>
      </c>
      <c r="D21" s="179" t="s">
        <v>133</v>
      </c>
      <c r="E21" s="179" t="s">
        <v>3036</v>
      </c>
      <c r="F21" s="182">
        <v>14596.5</v>
      </c>
      <c r="G21" s="179">
        <v>9731</v>
      </c>
      <c r="H21" s="183" t="s">
        <v>3053</v>
      </c>
      <c r="I21"/>
      <c r="J21"/>
      <c r="K21"/>
      <c r="L21"/>
    </row>
    <row r="22" spans="1:15" x14ac:dyDescent="0.3">
      <c r="A22" s="179">
        <v>2018</v>
      </c>
      <c r="B22" s="179" t="s">
        <v>3026</v>
      </c>
      <c r="C22" s="179" t="s">
        <v>3027</v>
      </c>
      <c r="D22" s="179" t="s">
        <v>133</v>
      </c>
      <c r="E22" s="179" t="s">
        <v>3036</v>
      </c>
      <c r="F22" s="182">
        <v>14596.5</v>
      </c>
      <c r="G22" s="179">
        <v>9731</v>
      </c>
      <c r="H22" s="183" t="s">
        <v>3054</v>
      </c>
      <c r="I22"/>
      <c r="J22"/>
      <c r="K22"/>
      <c r="L22"/>
      <c r="M22"/>
      <c r="N22"/>
      <c r="O22"/>
    </row>
    <row r="23" spans="1:15" x14ac:dyDescent="0.3">
      <c r="A23" s="179">
        <v>2018</v>
      </c>
      <c r="B23" s="179" t="s">
        <v>3026</v>
      </c>
      <c r="C23" s="179" t="s">
        <v>3039</v>
      </c>
      <c r="D23" s="179" t="s">
        <v>133</v>
      </c>
      <c r="E23" s="179" t="s">
        <v>3036</v>
      </c>
      <c r="F23" s="182">
        <v>8793</v>
      </c>
      <c r="G23" s="179">
        <v>5862</v>
      </c>
      <c r="H23" s="183" t="s">
        <v>3055</v>
      </c>
      <c r="I23"/>
      <c r="J23"/>
      <c r="K23"/>
      <c r="L23"/>
      <c r="M23"/>
      <c r="N23"/>
      <c r="O23"/>
    </row>
    <row r="24" spans="1:15" x14ac:dyDescent="0.3">
      <c r="A24" s="179">
        <v>2018</v>
      </c>
      <c r="B24" s="179" t="s">
        <v>3026</v>
      </c>
      <c r="C24" s="179" t="s">
        <v>3039</v>
      </c>
      <c r="D24" s="179" t="s">
        <v>133</v>
      </c>
      <c r="E24" s="179" t="s">
        <v>3036</v>
      </c>
      <c r="F24" s="182">
        <v>8793</v>
      </c>
      <c r="G24" s="179">
        <v>5862</v>
      </c>
      <c r="H24" s="183" t="s">
        <v>3056</v>
      </c>
      <c r="I24"/>
      <c r="J24"/>
      <c r="K24"/>
      <c r="L24"/>
      <c r="M24"/>
      <c r="N24"/>
      <c r="O24"/>
    </row>
    <row r="25" spans="1:15" x14ac:dyDescent="0.3">
      <c r="A25" s="179">
        <v>2018</v>
      </c>
      <c r="B25" s="179" t="s">
        <v>3057</v>
      </c>
      <c r="C25" s="179" t="s">
        <v>3031</v>
      </c>
      <c r="D25" s="179" t="s">
        <v>134</v>
      </c>
      <c r="E25" s="179" t="s">
        <v>3028</v>
      </c>
      <c r="F25" s="182">
        <v>4887</v>
      </c>
      <c r="G25" s="179">
        <v>3258</v>
      </c>
      <c r="H25" s="183" t="s">
        <v>3058</v>
      </c>
      <c r="I25"/>
      <c r="J25"/>
      <c r="K25"/>
      <c r="L25"/>
      <c r="M25"/>
      <c r="N25"/>
      <c r="O25"/>
    </row>
    <row r="26" spans="1:15" x14ac:dyDescent="0.3">
      <c r="A26" s="179">
        <v>2018</v>
      </c>
      <c r="B26" s="179" t="s">
        <v>3057</v>
      </c>
      <c r="C26" s="179" t="s">
        <v>3031</v>
      </c>
      <c r="D26" s="179" t="s">
        <v>134</v>
      </c>
      <c r="E26" s="179" t="s">
        <v>3028</v>
      </c>
      <c r="F26" s="182">
        <v>4887</v>
      </c>
      <c r="G26" s="179">
        <v>3258</v>
      </c>
      <c r="H26" s="183" t="s">
        <v>3059</v>
      </c>
      <c r="I26"/>
      <c r="J26"/>
      <c r="K26"/>
      <c r="L26"/>
      <c r="M26"/>
      <c r="N26"/>
      <c r="O26"/>
    </row>
    <row r="27" spans="1:15" x14ac:dyDescent="0.3">
      <c r="A27" s="179">
        <v>2018</v>
      </c>
      <c r="B27" s="179" t="s">
        <v>3057</v>
      </c>
      <c r="C27" s="179" t="s">
        <v>3031</v>
      </c>
      <c r="D27" s="179" t="s">
        <v>135</v>
      </c>
      <c r="E27" s="179" t="s">
        <v>3036</v>
      </c>
      <c r="F27" s="182">
        <v>13428</v>
      </c>
      <c r="G27" s="179">
        <v>8952</v>
      </c>
      <c r="H27" s="183" t="s">
        <v>3060</v>
      </c>
      <c r="I27"/>
      <c r="J27"/>
      <c r="K27"/>
      <c r="L27"/>
      <c r="M27"/>
      <c r="N27"/>
      <c r="O27"/>
    </row>
    <row r="28" spans="1:15" x14ac:dyDescent="0.3">
      <c r="A28" s="179">
        <v>2018</v>
      </c>
      <c r="B28" s="179" t="s">
        <v>3057</v>
      </c>
      <c r="C28" s="179" t="s">
        <v>3031</v>
      </c>
      <c r="D28" s="179" t="s">
        <v>135</v>
      </c>
      <c r="E28" s="179" t="s">
        <v>3036</v>
      </c>
      <c r="F28" s="182">
        <v>13428</v>
      </c>
      <c r="G28" s="179">
        <v>8952</v>
      </c>
      <c r="H28" s="183" t="s">
        <v>3061</v>
      </c>
      <c r="I28"/>
      <c r="J28"/>
      <c r="K28"/>
      <c r="L28"/>
      <c r="M28"/>
      <c r="N28"/>
      <c r="O28"/>
    </row>
    <row r="29" spans="1:15" x14ac:dyDescent="0.3">
      <c r="A29" s="179">
        <v>2018</v>
      </c>
      <c r="B29" s="179" t="s">
        <v>3057</v>
      </c>
      <c r="C29" s="179" t="s">
        <v>3039</v>
      </c>
      <c r="D29" s="179" t="s">
        <v>135</v>
      </c>
      <c r="E29" s="179" t="s">
        <v>3036</v>
      </c>
      <c r="F29" s="182">
        <v>11122.5</v>
      </c>
      <c r="G29" s="179">
        <v>7415</v>
      </c>
      <c r="H29" s="183" t="s">
        <v>3062</v>
      </c>
      <c r="I29"/>
      <c r="J29"/>
      <c r="K29"/>
      <c r="L29"/>
      <c r="M29"/>
      <c r="N29"/>
      <c r="O29"/>
    </row>
    <row r="30" spans="1:15" x14ac:dyDescent="0.3">
      <c r="A30" s="179">
        <v>2018</v>
      </c>
      <c r="B30" s="179" t="s">
        <v>3057</v>
      </c>
      <c r="C30" s="179" t="s">
        <v>3039</v>
      </c>
      <c r="D30" s="179" t="s">
        <v>135</v>
      </c>
      <c r="E30" s="179" t="s">
        <v>3036</v>
      </c>
      <c r="F30" s="182">
        <v>14000</v>
      </c>
      <c r="G30" s="179">
        <v>7415</v>
      </c>
      <c r="H30" s="183" t="s">
        <v>3063</v>
      </c>
      <c r="I30"/>
      <c r="J30"/>
      <c r="K30"/>
      <c r="L30"/>
      <c r="M30"/>
      <c r="N30"/>
      <c r="O30"/>
    </row>
    <row r="31" spans="1:15" x14ac:dyDescent="0.3">
      <c r="A31" s="179">
        <v>2018</v>
      </c>
      <c r="B31" s="179" t="s">
        <v>3057</v>
      </c>
      <c r="C31" s="179" t="s">
        <v>3027</v>
      </c>
      <c r="D31" s="179" t="s">
        <v>3042</v>
      </c>
      <c r="E31" s="179" t="s">
        <v>3043</v>
      </c>
      <c r="F31" s="182">
        <v>3897</v>
      </c>
      <c r="G31" s="179">
        <v>2598</v>
      </c>
      <c r="H31" s="183" t="s">
        <v>3064</v>
      </c>
      <c r="I31"/>
      <c r="J31"/>
      <c r="K31"/>
      <c r="L31"/>
      <c r="M31"/>
      <c r="N31"/>
      <c r="O31"/>
    </row>
    <row r="32" spans="1:15" x14ac:dyDescent="0.3">
      <c r="A32" s="179">
        <v>2018</v>
      </c>
      <c r="B32" s="179" t="s">
        <v>3057</v>
      </c>
      <c r="C32" s="179" t="s">
        <v>3027</v>
      </c>
      <c r="D32" s="179" t="s">
        <v>3042</v>
      </c>
      <c r="E32" s="179" t="s">
        <v>3043</v>
      </c>
      <c r="F32" s="182">
        <v>8832</v>
      </c>
      <c r="G32" s="179">
        <v>5888</v>
      </c>
      <c r="H32" s="183" t="s">
        <v>3065</v>
      </c>
      <c r="I32"/>
      <c r="J32"/>
      <c r="K32"/>
      <c r="L32"/>
      <c r="M32"/>
      <c r="N32"/>
      <c r="O32"/>
    </row>
    <row r="33" spans="1:19" x14ac:dyDescent="0.3">
      <c r="A33" s="179">
        <v>2018</v>
      </c>
      <c r="B33" s="179" t="s">
        <v>3057</v>
      </c>
      <c r="C33" s="179" t="s">
        <v>3027</v>
      </c>
      <c r="D33" s="179" t="s">
        <v>3042</v>
      </c>
      <c r="E33" s="179" t="s">
        <v>3043</v>
      </c>
      <c r="F33" s="182">
        <v>3000</v>
      </c>
      <c r="G33" s="179">
        <v>2598</v>
      </c>
      <c r="H33" s="183" t="s">
        <v>3066</v>
      </c>
      <c r="I33"/>
      <c r="J33"/>
      <c r="K33"/>
      <c r="L33"/>
      <c r="M33"/>
      <c r="N33"/>
      <c r="O33"/>
    </row>
    <row r="34" spans="1:19" x14ac:dyDescent="0.3">
      <c r="A34" s="179">
        <v>2018</v>
      </c>
      <c r="B34" s="179" t="s">
        <v>3057</v>
      </c>
      <c r="C34" s="179" t="s">
        <v>3027</v>
      </c>
      <c r="D34" s="179" t="s">
        <v>3042</v>
      </c>
      <c r="E34" s="179" t="s">
        <v>3043</v>
      </c>
      <c r="F34" s="182">
        <v>8832</v>
      </c>
      <c r="G34" s="179">
        <v>5888</v>
      </c>
      <c r="H34" s="183" t="s">
        <v>3067</v>
      </c>
      <c r="I34"/>
      <c r="J34"/>
      <c r="K34"/>
      <c r="L34"/>
      <c r="M34"/>
      <c r="N34"/>
      <c r="O34"/>
    </row>
    <row r="35" spans="1:19" x14ac:dyDescent="0.3">
      <c r="A35" s="179">
        <v>2018</v>
      </c>
      <c r="B35" s="179" t="s">
        <v>3057</v>
      </c>
      <c r="C35" s="179" t="s">
        <v>3027</v>
      </c>
      <c r="D35" s="179" t="s">
        <v>3049</v>
      </c>
      <c r="E35" s="179" t="s">
        <v>3050</v>
      </c>
      <c r="F35" s="182">
        <v>12206.25</v>
      </c>
      <c r="G35" s="179">
        <v>9765</v>
      </c>
      <c r="H35" s="183" t="s">
        <v>3068</v>
      </c>
      <c r="I35"/>
      <c r="J35"/>
      <c r="K35"/>
      <c r="L35"/>
      <c r="M35"/>
      <c r="N35"/>
      <c r="O35"/>
    </row>
    <row r="36" spans="1:19" x14ac:dyDescent="0.3">
      <c r="A36" s="179">
        <v>2018</v>
      </c>
      <c r="B36" s="179" t="s">
        <v>3057</v>
      </c>
      <c r="C36" s="179" t="s">
        <v>3027</v>
      </c>
      <c r="D36" s="179" t="s">
        <v>3049</v>
      </c>
      <c r="E36" s="179" t="s">
        <v>3050</v>
      </c>
      <c r="F36" s="182">
        <v>12206.25</v>
      </c>
      <c r="G36" s="179">
        <v>9765</v>
      </c>
      <c r="H36" s="183" t="s">
        <v>3069</v>
      </c>
      <c r="I36"/>
      <c r="J36"/>
      <c r="K36"/>
      <c r="L36"/>
      <c r="M36"/>
      <c r="N36"/>
      <c r="O36"/>
    </row>
    <row r="37" spans="1:19" x14ac:dyDescent="0.3">
      <c r="A37" s="179">
        <v>2018</v>
      </c>
      <c r="B37" s="179" t="s">
        <v>3057</v>
      </c>
      <c r="C37" s="179" t="s">
        <v>3039</v>
      </c>
      <c r="D37" s="179" t="s">
        <v>3049</v>
      </c>
      <c r="E37" s="179" t="s">
        <v>3050</v>
      </c>
      <c r="F37" s="182">
        <v>11122.5</v>
      </c>
      <c r="G37" s="179">
        <v>7415</v>
      </c>
      <c r="H37" s="183" t="s">
        <v>3070</v>
      </c>
      <c r="I37"/>
      <c r="J37"/>
      <c r="K37"/>
      <c r="L37"/>
      <c r="M37"/>
      <c r="N37"/>
      <c r="O37"/>
    </row>
    <row r="38" spans="1:19" x14ac:dyDescent="0.3">
      <c r="A38" s="179">
        <v>2018</v>
      </c>
      <c r="B38" s="179" t="s">
        <v>3057</v>
      </c>
      <c r="C38" s="179" t="s">
        <v>3039</v>
      </c>
      <c r="D38" s="179" t="s">
        <v>3049</v>
      </c>
      <c r="E38" s="179" t="s">
        <v>3050</v>
      </c>
      <c r="F38" s="182">
        <v>9268.75</v>
      </c>
      <c r="G38" s="179">
        <v>7415</v>
      </c>
      <c r="H38" s="183" t="s">
        <v>3071</v>
      </c>
      <c r="I38"/>
      <c r="J38"/>
      <c r="K38"/>
      <c r="L38"/>
      <c r="M38"/>
      <c r="N38"/>
      <c r="O38"/>
    </row>
    <row r="39" spans="1:19" x14ac:dyDescent="0.3">
      <c r="A39" s="179">
        <v>2018</v>
      </c>
      <c r="B39" s="179" t="s">
        <v>3057</v>
      </c>
      <c r="C39" s="179" t="s">
        <v>3031</v>
      </c>
      <c r="D39" s="179" t="s">
        <v>133</v>
      </c>
      <c r="E39" s="179" t="s">
        <v>3036</v>
      </c>
      <c r="F39" s="182">
        <v>11190</v>
      </c>
      <c r="G39" s="179">
        <v>8952</v>
      </c>
      <c r="H39" s="183" t="s">
        <v>3072</v>
      </c>
      <c r="I39"/>
      <c r="J39"/>
      <c r="K39"/>
      <c r="L39"/>
      <c r="M39"/>
      <c r="N39"/>
      <c r="O39"/>
    </row>
    <row r="40" spans="1:19" ht="15.6" customHeight="1" x14ac:dyDescent="0.3">
      <c r="A40" s="179">
        <v>2018</v>
      </c>
      <c r="B40" s="179" t="s">
        <v>3057</v>
      </c>
      <c r="C40" s="179" t="s">
        <v>3031</v>
      </c>
      <c r="D40" s="179" t="s">
        <v>133</v>
      </c>
      <c r="E40" s="179" t="s">
        <v>3036</v>
      </c>
      <c r="F40" s="182">
        <v>11190</v>
      </c>
      <c r="G40" s="179">
        <v>8952</v>
      </c>
      <c r="H40" s="183" t="s">
        <v>3073</v>
      </c>
      <c r="I40"/>
      <c r="J40"/>
      <c r="K40"/>
      <c r="L40"/>
      <c r="M40"/>
      <c r="N40"/>
      <c r="O40"/>
      <c r="P40" s="334" t="s">
        <v>3495</v>
      </c>
      <c r="Q40" s="334"/>
      <c r="R40" s="334"/>
      <c r="S40" s="334"/>
    </row>
    <row r="41" spans="1:19" x14ac:dyDescent="0.3">
      <c r="A41" s="179">
        <v>2018</v>
      </c>
      <c r="B41" s="179" t="s">
        <v>3057</v>
      </c>
      <c r="C41" s="179" t="s">
        <v>3048</v>
      </c>
      <c r="D41" s="179" t="s">
        <v>133</v>
      </c>
      <c r="E41" s="179" t="s">
        <v>3036</v>
      </c>
      <c r="F41" s="182">
        <v>6233.75</v>
      </c>
      <c r="G41" s="179">
        <v>4987</v>
      </c>
      <c r="H41" s="183" t="s">
        <v>3074</v>
      </c>
      <c r="I41"/>
      <c r="J41"/>
      <c r="K41"/>
      <c r="L41"/>
      <c r="M41"/>
      <c r="N41"/>
      <c r="O41"/>
      <c r="P41" s="334"/>
      <c r="Q41" s="334"/>
      <c r="R41" s="334"/>
      <c r="S41" s="334"/>
    </row>
    <row r="42" spans="1:19" x14ac:dyDescent="0.3">
      <c r="A42" s="179">
        <v>2018</v>
      </c>
      <c r="B42" s="179" t="s">
        <v>3057</v>
      </c>
      <c r="C42" s="179" t="s">
        <v>3048</v>
      </c>
      <c r="D42" s="179" t="s">
        <v>133</v>
      </c>
      <c r="E42" s="179" t="s">
        <v>3036</v>
      </c>
      <c r="F42" s="182">
        <v>6233.75</v>
      </c>
      <c r="G42" s="179">
        <v>4987</v>
      </c>
      <c r="H42" s="183" t="s">
        <v>3075</v>
      </c>
      <c r="I42"/>
      <c r="J42"/>
      <c r="K42"/>
      <c r="L42"/>
      <c r="M42"/>
      <c r="N42"/>
      <c r="O42"/>
      <c r="P42" s="334"/>
      <c r="Q42" s="334"/>
      <c r="R42" s="334"/>
      <c r="S42" s="334"/>
    </row>
    <row r="43" spans="1:19" x14ac:dyDescent="0.3">
      <c r="A43" s="179">
        <v>2018</v>
      </c>
      <c r="B43" s="179" t="s">
        <v>3076</v>
      </c>
      <c r="C43" s="179" t="s">
        <v>3031</v>
      </c>
      <c r="D43" s="179" t="s">
        <v>134</v>
      </c>
      <c r="E43" s="179" t="s">
        <v>3028</v>
      </c>
      <c r="F43" s="182">
        <v>722.5</v>
      </c>
      <c r="G43" s="179">
        <v>578</v>
      </c>
      <c r="H43" s="183" t="s">
        <v>3077</v>
      </c>
      <c r="I43"/>
      <c r="J43"/>
      <c r="K43"/>
      <c r="L43"/>
      <c r="M43"/>
      <c r="N43"/>
      <c r="O43"/>
    </row>
    <row r="44" spans="1:19" x14ac:dyDescent="0.3">
      <c r="A44" s="179">
        <v>2018</v>
      </c>
      <c r="B44" s="179" t="s">
        <v>3076</v>
      </c>
      <c r="C44" s="179" t="s">
        <v>3031</v>
      </c>
      <c r="D44" s="179" t="s">
        <v>134</v>
      </c>
      <c r="E44" s="179" t="s">
        <v>3028</v>
      </c>
      <c r="F44" s="182">
        <v>722.5</v>
      </c>
      <c r="G44" s="179">
        <v>578</v>
      </c>
      <c r="H44" s="183" t="s">
        <v>3078</v>
      </c>
      <c r="I44"/>
      <c r="J44"/>
      <c r="K44"/>
      <c r="L44"/>
      <c r="M44"/>
      <c r="N44"/>
      <c r="O44"/>
    </row>
    <row r="45" spans="1:19" x14ac:dyDescent="0.3">
      <c r="A45" s="179">
        <v>2018</v>
      </c>
      <c r="B45" s="179" t="s">
        <v>3076</v>
      </c>
      <c r="C45" s="179" t="s">
        <v>3039</v>
      </c>
      <c r="D45" s="179" t="s">
        <v>134</v>
      </c>
      <c r="E45" s="179" t="s">
        <v>3028</v>
      </c>
      <c r="F45" s="182">
        <v>12182.5</v>
      </c>
      <c r="G45" s="179">
        <v>9746</v>
      </c>
      <c r="H45" s="183" t="s">
        <v>3079</v>
      </c>
      <c r="I45"/>
      <c r="J45"/>
      <c r="K45"/>
      <c r="L45"/>
      <c r="M45"/>
      <c r="N45"/>
      <c r="O45"/>
    </row>
    <row r="46" spans="1:19" x14ac:dyDescent="0.3">
      <c r="A46" s="179">
        <v>2018</v>
      </c>
      <c r="B46" s="179" t="s">
        <v>3076</v>
      </c>
      <c r="C46" s="179" t="s">
        <v>3039</v>
      </c>
      <c r="D46" s="179" t="s">
        <v>134</v>
      </c>
      <c r="E46" s="179" t="s">
        <v>3028</v>
      </c>
      <c r="F46" s="182">
        <v>12182.5</v>
      </c>
      <c r="G46" s="179">
        <v>9746</v>
      </c>
      <c r="H46" s="183" t="s">
        <v>3080</v>
      </c>
      <c r="I46"/>
      <c r="J46"/>
      <c r="K46"/>
      <c r="L46"/>
      <c r="M46"/>
      <c r="N46"/>
      <c r="O46"/>
    </row>
    <row r="47" spans="1:19" x14ac:dyDescent="0.3">
      <c r="A47" s="179">
        <v>2018</v>
      </c>
      <c r="B47" s="179" t="s">
        <v>3076</v>
      </c>
      <c r="C47" s="179" t="s">
        <v>3031</v>
      </c>
      <c r="D47" s="179" t="s">
        <v>135</v>
      </c>
      <c r="E47" s="179" t="s">
        <v>3036</v>
      </c>
      <c r="F47" s="182">
        <v>4483.75</v>
      </c>
      <c r="G47" s="179">
        <v>3587</v>
      </c>
      <c r="H47" s="183" t="s">
        <v>3081</v>
      </c>
      <c r="I47"/>
      <c r="J47"/>
      <c r="K47"/>
      <c r="L47"/>
      <c r="M47"/>
      <c r="N47"/>
      <c r="O47"/>
    </row>
    <row r="48" spans="1:19" x14ac:dyDescent="0.3">
      <c r="A48" s="179">
        <v>2018</v>
      </c>
      <c r="B48" s="179" t="s">
        <v>3076</v>
      </c>
      <c r="C48" s="179" t="s">
        <v>3031</v>
      </c>
      <c r="D48" s="179" t="s">
        <v>135</v>
      </c>
      <c r="E48" s="179" t="s">
        <v>3036</v>
      </c>
      <c r="F48" s="182">
        <v>4483.75</v>
      </c>
      <c r="G48" s="179">
        <v>3587</v>
      </c>
      <c r="H48" s="183" t="s">
        <v>3082</v>
      </c>
      <c r="I48"/>
      <c r="J48"/>
      <c r="K48"/>
      <c r="L48"/>
      <c r="M48"/>
      <c r="N48"/>
      <c r="O48"/>
    </row>
    <row r="49" spans="1:24" x14ac:dyDescent="0.3">
      <c r="A49" s="179">
        <v>2018</v>
      </c>
      <c r="B49" s="179" t="s">
        <v>3076</v>
      </c>
      <c r="C49" s="179" t="s">
        <v>3039</v>
      </c>
      <c r="D49" s="179" t="s">
        <v>135</v>
      </c>
      <c r="E49" s="179" t="s">
        <v>3036</v>
      </c>
      <c r="F49" s="182">
        <v>12182.5</v>
      </c>
      <c r="G49" s="179">
        <v>9746</v>
      </c>
      <c r="H49" s="183" t="s">
        <v>3083</v>
      </c>
      <c r="I49"/>
      <c r="J49"/>
      <c r="K49"/>
      <c r="L49"/>
      <c r="M49"/>
      <c r="N49"/>
      <c r="O49"/>
    </row>
    <row r="50" spans="1:24" x14ac:dyDescent="0.3">
      <c r="A50" s="179">
        <v>2018</v>
      </c>
      <c r="B50" s="179" t="s">
        <v>3076</v>
      </c>
      <c r="C50" s="179" t="s">
        <v>3039</v>
      </c>
      <c r="D50" s="179" t="s">
        <v>135</v>
      </c>
      <c r="E50" s="179" t="s">
        <v>3036</v>
      </c>
      <c r="F50" s="182">
        <v>12182.5</v>
      </c>
      <c r="G50" s="179">
        <v>9746</v>
      </c>
      <c r="H50" s="183" t="s">
        <v>3084</v>
      </c>
      <c r="I50"/>
      <c r="J50"/>
      <c r="K50"/>
      <c r="L50"/>
      <c r="M50"/>
      <c r="N50"/>
      <c r="O50"/>
    </row>
    <row r="51" spans="1:24" x14ac:dyDescent="0.3">
      <c r="A51" s="179">
        <v>2018</v>
      </c>
      <c r="B51" s="179" t="s">
        <v>3076</v>
      </c>
      <c r="C51" s="179" t="s">
        <v>3027</v>
      </c>
      <c r="D51" s="179" t="s">
        <v>3042</v>
      </c>
      <c r="E51" s="179" t="s">
        <v>3043</v>
      </c>
      <c r="F51" s="182">
        <v>12163.75</v>
      </c>
      <c r="G51" s="179">
        <v>9731</v>
      </c>
      <c r="H51" s="183" t="s">
        <v>3085</v>
      </c>
      <c r="I51"/>
      <c r="J51"/>
      <c r="K51"/>
      <c r="L51"/>
      <c r="M51"/>
      <c r="N51"/>
      <c r="O51"/>
    </row>
    <row r="52" spans="1:24" x14ac:dyDescent="0.3">
      <c r="A52" s="179">
        <v>2018</v>
      </c>
      <c r="B52" s="179" t="s">
        <v>3076</v>
      </c>
      <c r="C52" s="179" t="s">
        <v>3027</v>
      </c>
      <c r="D52" s="179" t="s">
        <v>3042</v>
      </c>
      <c r="E52" s="179" t="s">
        <v>3043</v>
      </c>
      <c r="F52" s="182">
        <v>12163.75</v>
      </c>
      <c r="G52" s="179">
        <v>9731</v>
      </c>
      <c r="H52" s="183" t="s">
        <v>3086</v>
      </c>
      <c r="I52"/>
      <c r="J52"/>
      <c r="K52"/>
      <c r="L52"/>
      <c r="M52"/>
      <c r="N52"/>
      <c r="O52"/>
      <c r="U52" s="329" t="s">
        <v>3496</v>
      </c>
      <c r="V52" s="329"/>
      <c r="W52" s="329"/>
      <c r="X52" s="329"/>
    </row>
    <row r="53" spans="1:24" x14ac:dyDescent="0.3">
      <c r="A53" s="179">
        <v>2018</v>
      </c>
      <c r="B53" s="179" t="s">
        <v>3076</v>
      </c>
      <c r="C53" s="179" t="s">
        <v>3039</v>
      </c>
      <c r="D53" s="179" t="s">
        <v>3042</v>
      </c>
      <c r="E53" s="179" t="s">
        <v>3043</v>
      </c>
      <c r="F53" s="182">
        <v>2956.25</v>
      </c>
      <c r="G53" s="179">
        <v>2365</v>
      </c>
      <c r="H53" s="183" t="s">
        <v>3087</v>
      </c>
      <c r="I53"/>
      <c r="J53"/>
      <c r="K53"/>
      <c r="L53"/>
      <c r="M53"/>
      <c r="N53"/>
      <c r="O53"/>
      <c r="U53" s="329"/>
      <c r="V53" s="329"/>
      <c r="W53" s="329"/>
      <c r="X53" s="329"/>
    </row>
    <row r="54" spans="1:24" x14ac:dyDescent="0.3">
      <c r="A54" s="179">
        <v>2018</v>
      </c>
      <c r="B54" s="179" t="s">
        <v>3076</v>
      </c>
      <c r="C54" s="179" t="s">
        <v>3039</v>
      </c>
      <c r="D54" s="179" t="s">
        <v>3042</v>
      </c>
      <c r="E54" s="179" t="s">
        <v>3043</v>
      </c>
      <c r="F54" s="182">
        <v>2956.25</v>
      </c>
      <c r="G54" s="179">
        <v>2365</v>
      </c>
      <c r="H54" s="183" t="s">
        <v>3088</v>
      </c>
      <c r="I54"/>
      <c r="J54"/>
      <c r="K54"/>
      <c r="L54"/>
      <c r="M54"/>
      <c r="N54"/>
      <c r="O54"/>
    </row>
    <row r="55" spans="1:24" x14ac:dyDescent="0.3">
      <c r="A55" s="179">
        <v>2018</v>
      </c>
      <c r="B55" s="179" t="s">
        <v>3076</v>
      </c>
      <c r="C55" s="179" t="s">
        <v>3027</v>
      </c>
      <c r="D55" s="179" t="s">
        <v>3049</v>
      </c>
      <c r="E55" s="179" t="s">
        <v>3050</v>
      </c>
      <c r="F55" s="182">
        <v>1248.75</v>
      </c>
      <c r="G55" s="179">
        <v>999</v>
      </c>
      <c r="H55" s="183" t="s">
        <v>3089</v>
      </c>
      <c r="I55"/>
      <c r="J55"/>
      <c r="K55"/>
      <c r="L55"/>
      <c r="M55"/>
      <c r="N55"/>
      <c r="O55"/>
    </row>
    <row r="56" spans="1:24" x14ac:dyDescent="0.3">
      <c r="A56" s="179">
        <v>2018</v>
      </c>
      <c r="B56" s="179" t="s">
        <v>3076</v>
      </c>
      <c r="C56" s="179" t="s">
        <v>3027</v>
      </c>
      <c r="D56" s="179" t="s">
        <v>3049</v>
      </c>
      <c r="E56" s="179" t="s">
        <v>3050</v>
      </c>
      <c r="F56" s="182">
        <v>1248.75</v>
      </c>
      <c r="G56" s="179">
        <v>999</v>
      </c>
      <c r="H56" s="183" t="s">
        <v>3090</v>
      </c>
      <c r="I56"/>
      <c r="J56"/>
      <c r="K56"/>
      <c r="L56"/>
      <c r="M56"/>
      <c r="N56"/>
      <c r="O56"/>
    </row>
    <row r="57" spans="1:24" x14ac:dyDescent="0.3">
      <c r="A57" s="179">
        <v>2018</v>
      </c>
      <c r="B57" s="179" t="s">
        <v>3076</v>
      </c>
      <c r="C57" s="179" t="s">
        <v>3039</v>
      </c>
      <c r="D57" s="179" t="s">
        <v>3049</v>
      </c>
      <c r="E57" s="179" t="s">
        <v>3050</v>
      </c>
      <c r="F57" s="182">
        <v>196.25</v>
      </c>
      <c r="G57" s="179">
        <v>157</v>
      </c>
      <c r="H57" s="183" t="s">
        <v>3091</v>
      </c>
      <c r="I57"/>
      <c r="J57"/>
      <c r="K57"/>
      <c r="L57"/>
      <c r="M57"/>
      <c r="N57"/>
      <c r="O57"/>
    </row>
    <row r="58" spans="1:24" x14ac:dyDescent="0.3">
      <c r="A58" s="179">
        <v>2018</v>
      </c>
      <c r="B58" s="179" t="s">
        <v>3076</v>
      </c>
      <c r="C58" s="179" t="s">
        <v>3039</v>
      </c>
      <c r="D58" s="179" t="s">
        <v>3049</v>
      </c>
      <c r="E58" s="179" t="s">
        <v>3050</v>
      </c>
      <c r="F58" s="182">
        <v>196.25</v>
      </c>
      <c r="G58" s="179">
        <v>157</v>
      </c>
      <c r="H58" s="183" t="s">
        <v>3092</v>
      </c>
      <c r="I58"/>
      <c r="J58"/>
      <c r="K58"/>
      <c r="L58"/>
      <c r="M58"/>
      <c r="N58"/>
      <c r="O58"/>
    </row>
    <row r="59" spans="1:24" x14ac:dyDescent="0.3">
      <c r="A59" s="179">
        <v>2018</v>
      </c>
      <c r="B59" s="179" t="s">
        <v>3076</v>
      </c>
      <c r="C59" s="179" t="s">
        <v>3031</v>
      </c>
      <c r="D59" s="179" t="s">
        <v>133</v>
      </c>
      <c r="E59" s="179" t="s">
        <v>3036</v>
      </c>
      <c r="F59" s="182">
        <v>4483.75</v>
      </c>
      <c r="G59" s="179">
        <v>3587</v>
      </c>
      <c r="H59" s="183" t="s">
        <v>3093</v>
      </c>
      <c r="I59"/>
      <c r="J59"/>
      <c r="K59"/>
      <c r="L59"/>
      <c r="M59"/>
      <c r="N59"/>
      <c r="O59"/>
    </row>
    <row r="60" spans="1:24" x14ac:dyDescent="0.3">
      <c r="A60" s="179">
        <v>2018</v>
      </c>
      <c r="B60" s="179" t="s">
        <v>3076</v>
      </c>
      <c r="C60" s="179" t="s">
        <v>3031</v>
      </c>
      <c r="D60" s="179" t="s">
        <v>133</v>
      </c>
      <c r="E60" s="179" t="s">
        <v>3036</v>
      </c>
      <c r="F60" s="182">
        <v>4483.75</v>
      </c>
      <c r="G60" s="179">
        <v>3587</v>
      </c>
      <c r="H60" s="183" t="s">
        <v>3094</v>
      </c>
      <c r="I60"/>
      <c r="J60"/>
      <c r="K60"/>
      <c r="L60"/>
      <c r="M60"/>
      <c r="N60"/>
      <c r="O60"/>
    </row>
    <row r="61" spans="1:24" x14ac:dyDescent="0.3">
      <c r="A61" s="179">
        <v>2018</v>
      </c>
      <c r="B61" s="179" t="s">
        <v>3076</v>
      </c>
      <c r="C61" s="179" t="s">
        <v>3048</v>
      </c>
      <c r="D61" s="179" t="s">
        <v>133</v>
      </c>
      <c r="E61" s="179" t="s">
        <v>3036</v>
      </c>
      <c r="F61" s="182">
        <v>12038.75</v>
      </c>
      <c r="G61" s="179">
        <v>9631</v>
      </c>
      <c r="H61" s="183" t="s">
        <v>3095</v>
      </c>
      <c r="I61"/>
      <c r="J61"/>
      <c r="K61"/>
      <c r="L61"/>
      <c r="M61"/>
      <c r="N61"/>
      <c r="O61"/>
    </row>
    <row r="62" spans="1:24" x14ac:dyDescent="0.3">
      <c r="A62" s="179">
        <v>2018</v>
      </c>
      <c r="B62" s="179" t="s">
        <v>3076</v>
      </c>
      <c r="C62" s="179" t="s">
        <v>3048</v>
      </c>
      <c r="D62" s="179" t="s">
        <v>133</v>
      </c>
      <c r="E62" s="179" t="s">
        <v>3036</v>
      </c>
      <c r="F62" s="182">
        <v>12038.75</v>
      </c>
      <c r="G62" s="179">
        <v>9631</v>
      </c>
      <c r="H62" s="183" t="s">
        <v>3096</v>
      </c>
      <c r="I62"/>
      <c r="J62"/>
      <c r="K62"/>
      <c r="L62"/>
      <c r="M62" s="366" t="s">
        <v>3497</v>
      </c>
      <c r="N62" s="382"/>
      <c r="O62" s="382"/>
      <c r="P62" s="382"/>
    </row>
    <row r="63" spans="1:24" x14ac:dyDescent="0.3">
      <c r="A63" s="179">
        <v>2018</v>
      </c>
      <c r="B63" s="179" t="s">
        <v>3097</v>
      </c>
      <c r="C63" s="179" t="s">
        <v>3048</v>
      </c>
      <c r="D63" s="179" t="s">
        <v>134</v>
      </c>
      <c r="E63" s="179" t="s">
        <v>3028</v>
      </c>
      <c r="F63" s="182">
        <v>1972.5</v>
      </c>
      <c r="G63" s="179">
        <v>1578</v>
      </c>
      <c r="H63" s="183" t="s">
        <v>3098</v>
      </c>
      <c r="I63"/>
      <c r="J63"/>
      <c r="K63"/>
      <c r="L63"/>
      <c r="M63" s="382"/>
      <c r="N63" s="382"/>
      <c r="O63" s="382"/>
      <c r="P63" s="382"/>
    </row>
    <row r="64" spans="1:24" x14ac:dyDescent="0.3">
      <c r="A64" s="179">
        <v>2018</v>
      </c>
      <c r="B64" s="179" t="s">
        <v>3097</v>
      </c>
      <c r="C64" s="179" t="s">
        <v>3048</v>
      </c>
      <c r="D64" s="179" t="s">
        <v>134</v>
      </c>
      <c r="E64" s="179" t="s">
        <v>3028</v>
      </c>
      <c r="F64" s="182">
        <v>1972.5</v>
      </c>
      <c r="G64" s="179">
        <v>1578</v>
      </c>
      <c r="H64" s="183" t="s">
        <v>3099</v>
      </c>
      <c r="I64"/>
      <c r="J64"/>
      <c r="K64"/>
      <c r="L64"/>
      <c r="M64" s="382"/>
      <c r="N64" s="382"/>
      <c r="O64" s="382"/>
      <c r="P64" s="382"/>
    </row>
    <row r="65" spans="1:21" x14ac:dyDescent="0.3">
      <c r="A65" s="179">
        <v>2018</v>
      </c>
      <c r="B65" s="179" t="s">
        <v>3097</v>
      </c>
      <c r="C65" s="179" t="s">
        <v>3039</v>
      </c>
      <c r="D65" s="179" t="s">
        <v>134</v>
      </c>
      <c r="E65" s="179" t="s">
        <v>3028</v>
      </c>
      <c r="F65" s="182">
        <v>5733.75</v>
      </c>
      <c r="G65" s="179">
        <v>4587</v>
      </c>
      <c r="H65" s="183" t="s">
        <v>3100</v>
      </c>
      <c r="I65"/>
      <c r="J65"/>
      <c r="K65"/>
      <c r="L65"/>
      <c r="M65" s="382"/>
      <c r="N65" s="382"/>
      <c r="O65" s="382"/>
      <c r="P65" s="382"/>
    </row>
    <row r="66" spans="1:21" x14ac:dyDescent="0.3">
      <c r="A66" s="179">
        <v>2018</v>
      </c>
      <c r="B66" s="179" t="s">
        <v>3097</v>
      </c>
      <c r="C66" s="179" t="s">
        <v>3039</v>
      </c>
      <c r="D66" s="179" t="s">
        <v>134</v>
      </c>
      <c r="E66" s="179" t="s">
        <v>3028</v>
      </c>
      <c r="F66" s="182">
        <v>5733.75</v>
      </c>
      <c r="G66" s="179">
        <v>4587</v>
      </c>
      <c r="H66" s="183" t="s">
        <v>3101</v>
      </c>
      <c r="I66"/>
      <c r="J66"/>
      <c r="K66"/>
      <c r="L66"/>
      <c r="M66" s="382"/>
      <c r="N66" s="382"/>
      <c r="O66" s="382"/>
      <c r="P66" s="382"/>
    </row>
    <row r="67" spans="1:21" x14ac:dyDescent="0.3">
      <c r="A67" s="179">
        <v>2018</v>
      </c>
      <c r="B67" s="179" t="s">
        <v>3097</v>
      </c>
      <c r="C67" s="179" t="s">
        <v>3027</v>
      </c>
      <c r="D67" s="179" t="s">
        <v>135</v>
      </c>
      <c r="E67" s="179" t="s">
        <v>3036</v>
      </c>
      <c r="F67" s="182">
        <v>1705</v>
      </c>
      <c r="G67" s="179">
        <v>1364</v>
      </c>
      <c r="H67" s="183" t="s">
        <v>3102</v>
      </c>
      <c r="I67"/>
      <c r="J67"/>
      <c r="K67"/>
      <c r="L67"/>
      <c r="M67"/>
      <c r="N67"/>
      <c r="O67"/>
    </row>
    <row r="68" spans="1:21" x14ac:dyDescent="0.3">
      <c r="A68" s="179">
        <v>2018</v>
      </c>
      <c r="B68" s="179" t="s">
        <v>3097</v>
      </c>
      <c r="C68" s="179" t="s">
        <v>3027</v>
      </c>
      <c r="D68" s="179" t="s">
        <v>135</v>
      </c>
      <c r="E68" s="179" t="s">
        <v>3036</v>
      </c>
      <c r="F68" s="182">
        <v>1705</v>
      </c>
      <c r="G68" s="179">
        <v>1364</v>
      </c>
      <c r="H68" s="183" t="s">
        <v>3103</v>
      </c>
      <c r="I68"/>
      <c r="J68"/>
      <c r="K68"/>
      <c r="L68"/>
      <c r="M68"/>
      <c r="N68"/>
      <c r="O68"/>
    </row>
    <row r="69" spans="1:21" x14ac:dyDescent="0.3">
      <c r="A69" s="179">
        <v>2018</v>
      </c>
      <c r="B69" s="179" t="s">
        <v>3097</v>
      </c>
      <c r="C69" s="179" t="s">
        <v>3031</v>
      </c>
      <c r="D69" s="179" t="s">
        <v>135</v>
      </c>
      <c r="E69" s="179" t="s">
        <v>3036</v>
      </c>
      <c r="F69" s="182">
        <v>9865</v>
      </c>
      <c r="G69" s="179">
        <v>7892</v>
      </c>
      <c r="H69" s="183" t="s">
        <v>3104</v>
      </c>
      <c r="I69"/>
      <c r="J69"/>
      <c r="K69"/>
      <c r="L69"/>
      <c r="M69"/>
      <c r="N69"/>
      <c r="O69"/>
    </row>
    <row r="70" spans="1:21" x14ac:dyDescent="0.3">
      <c r="A70" s="179">
        <v>2018</v>
      </c>
      <c r="B70" s="179" t="s">
        <v>3097</v>
      </c>
      <c r="C70" s="179" t="s">
        <v>3031</v>
      </c>
      <c r="D70" s="179" t="s">
        <v>135</v>
      </c>
      <c r="E70" s="179" t="s">
        <v>3036</v>
      </c>
      <c r="F70" s="182">
        <v>5858.75</v>
      </c>
      <c r="G70" s="179">
        <v>4687</v>
      </c>
      <c r="H70" s="183" t="s">
        <v>3105</v>
      </c>
      <c r="I70"/>
      <c r="J70"/>
      <c r="K70"/>
      <c r="L70"/>
      <c r="M70"/>
      <c r="N70"/>
      <c r="O70"/>
    </row>
    <row r="71" spans="1:21" x14ac:dyDescent="0.3">
      <c r="A71" s="179">
        <v>2018</v>
      </c>
      <c r="B71" s="179" t="s">
        <v>3097</v>
      </c>
      <c r="C71" s="179" t="s">
        <v>3031</v>
      </c>
      <c r="D71" s="179" t="s">
        <v>135</v>
      </c>
      <c r="E71" s="179" t="s">
        <v>3036</v>
      </c>
      <c r="F71" s="182">
        <v>9865</v>
      </c>
      <c r="G71" s="179">
        <v>7892</v>
      </c>
      <c r="H71" s="183" t="s">
        <v>3106</v>
      </c>
      <c r="I71"/>
      <c r="J71"/>
      <c r="K71"/>
      <c r="L71"/>
      <c r="M71"/>
      <c r="N71"/>
      <c r="O71"/>
    </row>
    <row r="72" spans="1:21" x14ac:dyDescent="0.3">
      <c r="A72" s="179">
        <v>2018</v>
      </c>
      <c r="B72" s="179" t="s">
        <v>3097</v>
      </c>
      <c r="C72" s="179" t="s">
        <v>3031</v>
      </c>
      <c r="D72" s="179" t="s">
        <v>135</v>
      </c>
      <c r="E72" s="179" t="s">
        <v>3036</v>
      </c>
      <c r="F72" s="182">
        <v>5858.75</v>
      </c>
      <c r="G72" s="179">
        <v>4687</v>
      </c>
      <c r="H72" s="183" t="s">
        <v>3107</v>
      </c>
      <c r="I72"/>
      <c r="J72"/>
      <c r="K72"/>
      <c r="L72"/>
      <c r="M72"/>
      <c r="N72"/>
      <c r="O72"/>
    </row>
    <row r="73" spans="1:21" x14ac:dyDescent="0.3">
      <c r="A73" s="179">
        <v>2018</v>
      </c>
      <c r="B73" s="179" t="s">
        <v>3097</v>
      </c>
      <c r="C73" s="179" t="s">
        <v>3048</v>
      </c>
      <c r="D73" s="179" t="s">
        <v>135</v>
      </c>
      <c r="E73" s="179" t="s">
        <v>3036</v>
      </c>
      <c r="F73" s="182">
        <v>1972.5</v>
      </c>
      <c r="G73" s="179">
        <v>1578</v>
      </c>
      <c r="H73" s="183" t="s">
        <v>3108</v>
      </c>
      <c r="I73"/>
      <c r="J73"/>
      <c r="K73"/>
      <c r="L73"/>
      <c r="M73"/>
      <c r="N73"/>
      <c r="O73"/>
    </row>
    <row r="74" spans="1:21" x14ac:dyDescent="0.3">
      <c r="A74" s="179">
        <v>2018</v>
      </c>
      <c r="B74" s="179" t="s">
        <v>3097</v>
      </c>
      <c r="C74" s="179" t="s">
        <v>3048</v>
      </c>
      <c r="D74" s="179" t="s">
        <v>135</v>
      </c>
      <c r="E74" s="179" t="s">
        <v>3036</v>
      </c>
      <c r="F74" s="182">
        <v>1972.5</v>
      </c>
      <c r="G74" s="179">
        <v>1578</v>
      </c>
      <c r="H74" s="183" t="s">
        <v>3109</v>
      </c>
      <c r="I74"/>
      <c r="J74"/>
      <c r="K74"/>
      <c r="L74"/>
      <c r="M74"/>
      <c r="N74"/>
      <c r="O74"/>
    </row>
    <row r="75" spans="1:21" x14ac:dyDescent="0.3">
      <c r="A75" s="179">
        <v>2018</v>
      </c>
      <c r="B75" s="179" t="s">
        <v>3097</v>
      </c>
      <c r="C75" s="179" t="s">
        <v>3031</v>
      </c>
      <c r="D75" s="179" t="s">
        <v>3042</v>
      </c>
      <c r="E75" s="179" t="s">
        <v>3043</v>
      </c>
      <c r="F75" s="182">
        <v>11190</v>
      </c>
      <c r="G75" s="179">
        <v>8952</v>
      </c>
      <c r="H75" s="183" t="s">
        <v>3110</v>
      </c>
      <c r="I75"/>
      <c r="J75"/>
      <c r="K75"/>
      <c r="L75"/>
      <c r="M75"/>
      <c r="N75"/>
      <c r="O75"/>
    </row>
    <row r="76" spans="1:21" x14ac:dyDescent="0.3">
      <c r="A76" s="179">
        <v>2018</v>
      </c>
      <c r="B76" s="179" t="s">
        <v>3097</v>
      </c>
      <c r="C76" s="179" t="s">
        <v>3031</v>
      </c>
      <c r="D76" s="179" t="s">
        <v>3042</v>
      </c>
      <c r="E76" s="179" t="s">
        <v>3043</v>
      </c>
      <c r="F76" s="182">
        <v>11190</v>
      </c>
      <c r="G76" s="179">
        <v>8952</v>
      </c>
      <c r="H76" s="183" t="s">
        <v>3111</v>
      </c>
      <c r="I76"/>
      <c r="J76"/>
      <c r="K76"/>
      <c r="L76"/>
      <c r="M76"/>
      <c r="N76"/>
      <c r="O76"/>
      <c r="P76" s="329" t="s">
        <v>3498</v>
      </c>
      <c r="Q76" s="329"/>
      <c r="R76" s="329"/>
      <c r="S76" s="329"/>
      <c r="T76" s="329"/>
      <c r="U76" s="329"/>
    </row>
    <row r="77" spans="1:21" x14ac:dyDescent="0.3">
      <c r="A77" s="179">
        <v>2018</v>
      </c>
      <c r="B77" s="179" t="s">
        <v>3097</v>
      </c>
      <c r="C77" s="179" t="s">
        <v>3048</v>
      </c>
      <c r="D77" s="179" t="s">
        <v>3042</v>
      </c>
      <c r="E77" s="179" t="s">
        <v>3043</v>
      </c>
      <c r="F77" s="182">
        <v>1972.5</v>
      </c>
      <c r="G77" s="179">
        <v>1578</v>
      </c>
      <c r="H77" s="183" t="s">
        <v>3112</v>
      </c>
      <c r="I77"/>
      <c r="J77"/>
      <c r="K77"/>
      <c r="L77"/>
      <c r="M77"/>
      <c r="N77"/>
      <c r="O77"/>
      <c r="P77" s="329"/>
      <c r="Q77" s="329"/>
      <c r="R77" s="329"/>
      <c r="S77" s="329"/>
      <c r="T77" s="329"/>
      <c r="U77" s="329"/>
    </row>
    <row r="78" spans="1:21" x14ac:dyDescent="0.3">
      <c r="A78" s="179">
        <v>2018</v>
      </c>
      <c r="B78" s="179" t="s">
        <v>3097</v>
      </c>
      <c r="C78" s="179" t="s">
        <v>3048</v>
      </c>
      <c r="D78" s="179" t="s">
        <v>3042</v>
      </c>
      <c r="E78" s="179" t="s">
        <v>3043</v>
      </c>
      <c r="F78" s="182">
        <v>1972.5</v>
      </c>
      <c r="G78" s="179">
        <v>1578</v>
      </c>
      <c r="H78" s="183" t="s">
        <v>3113</v>
      </c>
      <c r="I78"/>
      <c r="J78"/>
      <c r="K78"/>
      <c r="L78"/>
      <c r="M78"/>
      <c r="N78"/>
      <c r="O78"/>
      <c r="P78" s="329"/>
      <c r="Q78" s="329"/>
      <c r="R78" s="329"/>
      <c r="S78" s="329"/>
      <c r="T78" s="329"/>
      <c r="U78" s="329"/>
    </row>
    <row r="79" spans="1:21" x14ac:dyDescent="0.3">
      <c r="A79" s="179">
        <v>2018</v>
      </c>
      <c r="B79" s="179" t="s">
        <v>3097</v>
      </c>
      <c r="C79" s="179" t="s">
        <v>3039</v>
      </c>
      <c r="D79" s="179" t="s">
        <v>3042</v>
      </c>
      <c r="E79" s="179" t="s">
        <v>3043</v>
      </c>
      <c r="F79" s="182">
        <v>7327.5</v>
      </c>
      <c r="G79" s="179">
        <v>5862</v>
      </c>
      <c r="H79" s="183" t="s">
        <v>3114</v>
      </c>
      <c r="I79"/>
      <c r="J79"/>
      <c r="K79"/>
      <c r="L79"/>
      <c r="M79"/>
      <c r="N79"/>
      <c r="O79"/>
      <c r="P79" s="329"/>
      <c r="Q79" s="329"/>
      <c r="R79" s="329"/>
      <c r="S79" s="329"/>
      <c r="T79" s="329"/>
      <c r="U79" s="329"/>
    </row>
    <row r="80" spans="1:21" x14ac:dyDescent="0.3">
      <c r="A80" s="179">
        <v>2018</v>
      </c>
      <c r="B80" s="179" t="s">
        <v>3097</v>
      </c>
      <c r="C80" s="179" t="s">
        <v>3039</v>
      </c>
      <c r="D80" s="179" t="s">
        <v>3042</v>
      </c>
      <c r="E80" s="179" t="s">
        <v>3043</v>
      </c>
      <c r="F80" s="182">
        <v>9268.75</v>
      </c>
      <c r="G80" s="179">
        <v>7415</v>
      </c>
      <c r="H80" s="183" t="s">
        <v>3115</v>
      </c>
      <c r="I80"/>
      <c r="J80"/>
      <c r="K80"/>
      <c r="L80"/>
      <c r="M80"/>
      <c r="N80"/>
      <c r="O80"/>
      <c r="P80" s="329"/>
      <c r="Q80" s="329"/>
      <c r="R80" s="329"/>
      <c r="S80" s="329"/>
      <c r="T80" s="329"/>
      <c r="U80" s="329"/>
    </row>
    <row r="81" spans="1:15" x14ac:dyDescent="0.3">
      <c r="A81" s="179">
        <v>2018</v>
      </c>
      <c r="B81" s="179" t="s">
        <v>3097</v>
      </c>
      <c r="C81" s="179" t="s">
        <v>3039</v>
      </c>
      <c r="D81" s="179" t="s">
        <v>3042</v>
      </c>
      <c r="E81" s="179" t="s">
        <v>3043</v>
      </c>
      <c r="F81" s="182">
        <v>12182.5</v>
      </c>
      <c r="G81" s="179">
        <v>9746</v>
      </c>
      <c r="H81" s="183" t="s">
        <v>3116</v>
      </c>
      <c r="J81"/>
      <c r="K81"/>
      <c r="L81"/>
      <c r="M81"/>
      <c r="N81"/>
      <c r="O81"/>
    </row>
    <row r="82" spans="1:15" x14ac:dyDescent="0.3">
      <c r="A82" s="179">
        <v>2018</v>
      </c>
      <c r="B82" s="179" t="s">
        <v>3097</v>
      </c>
      <c r="C82" s="179" t="s">
        <v>3039</v>
      </c>
      <c r="D82" s="179" t="s">
        <v>3042</v>
      </c>
      <c r="E82" s="179" t="s">
        <v>3043</v>
      </c>
      <c r="F82" s="182">
        <v>7327.5</v>
      </c>
      <c r="G82" s="179">
        <v>5862</v>
      </c>
      <c r="H82" s="183" t="s">
        <v>3117</v>
      </c>
      <c r="J82"/>
      <c r="K82"/>
      <c r="L82"/>
      <c r="M82"/>
      <c r="N82"/>
      <c r="O82"/>
    </row>
    <row r="83" spans="1:15" x14ac:dyDescent="0.3">
      <c r="A83" s="179">
        <v>2018</v>
      </c>
      <c r="B83" s="179" t="s">
        <v>3097</v>
      </c>
      <c r="C83" s="179" t="s">
        <v>3039</v>
      </c>
      <c r="D83" s="179" t="s">
        <v>3042</v>
      </c>
      <c r="E83" s="179" t="s">
        <v>3043</v>
      </c>
      <c r="F83" s="182">
        <v>9268.75</v>
      </c>
      <c r="G83" s="179">
        <v>7415</v>
      </c>
      <c r="H83" s="183" t="s">
        <v>3118</v>
      </c>
      <c r="J83"/>
      <c r="K83"/>
      <c r="L83"/>
      <c r="M83"/>
      <c r="N83"/>
      <c r="O83"/>
    </row>
    <row r="84" spans="1:15" x14ac:dyDescent="0.3">
      <c r="A84" s="179">
        <v>2018</v>
      </c>
      <c r="B84" s="179" t="s">
        <v>3097</v>
      </c>
      <c r="C84" s="179" t="s">
        <v>3039</v>
      </c>
      <c r="D84" s="179" t="s">
        <v>3042</v>
      </c>
      <c r="E84" s="179" t="s">
        <v>3043</v>
      </c>
      <c r="F84" s="182">
        <v>12182.5</v>
      </c>
      <c r="G84" s="179">
        <v>9746</v>
      </c>
      <c r="H84" s="183" t="s">
        <v>3119</v>
      </c>
      <c r="J84"/>
      <c r="K84"/>
      <c r="L84"/>
      <c r="M84"/>
    </row>
    <row r="85" spans="1:15" x14ac:dyDescent="0.3">
      <c r="A85" s="179">
        <v>2018</v>
      </c>
      <c r="B85" s="179" t="s">
        <v>3097</v>
      </c>
      <c r="C85" s="179" t="s">
        <v>3031</v>
      </c>
      <c r="D85" s="179" t="s">
        <v>3049</v>
      </c>
      <c r="E85" s="179" t="s">
        <v>3050</v>
      </c>
      <c r="F85" s="182">
        <v>9865</v>
      </c>
      <c r="G85" s="179">
        <v>7892</v>
      </c>
      <c r="H85" s="183" t="s">
        <v>3120</v>
      </c>
      <c r="J85" s="366" t="s">
        <v>3499</v>
      </c>
      <c r="K85" s="366"/>
      <c r="L85" s="366"/>
      <c r="M85" s="366"/>
    </row>
    <row r="86" spans="1:15" x14ac:dyDescent="0.3">
      <c r="A86" s="179">
        <v>2018</v>
      </c>
      <c r="B86" s="179" t="s">
        <v>3097</v>
      </c>
      <c r="C86" s="179" t="s">
        <v>3031</v>
      </c>
      <c r="D86" s="179" t="s">
        <v>3049</v>
      </c>
      <c r="E86" s="179" t="s">
        <v>3050</v>
      </c>
      <c r="F86" s="182">
        <v>9982.5</v>
      </c>
      <c r="G86" s="179">
        <v>7986</v>
      </c>
      <c r="H86" s="183" t="s">
        <v>3121</v>
      </c>
      <c r="I86"/>
      <c r="J86" s="366"/>
      <c r="K86" s="366"/>
      <c r="L86" s="366"/>
      <c r="M86" s="366"/>
    </row>
    <row r="87" spans="1:15" x14ac:dyDescent="0.3">
      <c r="A87" s="179">
        <v>2018</v>
      </c>
      <c r="B87" s="179" t="s">
        <v>3097</v>
      </c>
      <c r="C87" s="179" t="s">
        <v>3031</v>
      </c>
      <c r="D87" s="179" t="s">
        <v>3049</v>
      </c>
      <c r="E87" s="179" t="s">
        <v>3050</v>
      </c>
      <c r="F87" s="182">
        <v>9865</v>
      </c>
      <c r="G87" s="179">
        <v>7892</v>
      </c>
      <c r="H87" s="183" t="s">
        <v>3122</v>
      </c>
      <c r="I87"/>
      <c r="J87"/>
      <c r="K87"/>
      <c r="L87"/>
      <c r="M87"/>
    </row>
    <row r="88" spans="1:15" x14ac:dyDescent="0.3">
      <c r="A88" s="179">
        <v>2018</v>
      </c>
      <c r="B88" s="179" t="s">
        <v>3097</v>
      </c>
      <c r="C88" s="179" t="s">
        <v>3031</v>
      </c>
      <c r="D88" s="179" t="s">
        <v>3049</v>
      </c>
      <c r="E88" s="179" t="s">
        <v>3050</v>
      </c>
      <c r="F88" s="182">
        <v>9982.5</v>
      </c>
      <c r="G88" s="179">
        <v>7986</v>
      </c>
      <c r="H88" s="183" t="s">
        <v>3123</v>
      </c>
      <c r="I88"/>
      <c r="J88"/>
      <c r="K88"/>
      <c r="L88"/>
      <c r="M88"/>
    </row>
    <row r="89" spans="1:15" ht="15.6" customHeight="1" x14ac:dyDescent="0.3">
      <c r="A89" s="179">
        <v>2018</v>
      </c>
      <c r="B89" s="179" t="s">
        <v>3097</v>
      </c>
      <c r="C89" s="179" t="s">
        <v>3027</v>
      </c>
      <c r="D89" s="179" t="s">
        <v>133</v>
      </c>
      <c r="E89" s="179" t="s">
        <v>3036</v>
      </c>
      <c r="F89" s="182">
        <v>1705</v>
      </c>
      <c r="G89" s="179">
        <v>1364</v>
      </c>
      <c r="H89" s="183" t="s">
        <v>3124</v>
      </c>
      <c r="I89"/>
      <c r="J89" s="345" t="s">
        <v>3796</v>
      </c>
      <c r="K89" s="345"/>
      <c r="L89" s="345"/>
      <c r="M89" s="345"/>
    </row>
    <row r="90" spans="1:15" x14ac:dyDescent="0.3">
      <c r="A90" s="179">
        <v>2018</v>
      </c>
      <c r="B90" s="179" t="s">
        <v>3097</v>
      </c>
      <c r="C90" s="179" t="s">
        <v>3027</v>
      </c>
      <c r="D90" s="179" t="s">
        <v>133</v>
      </c>
      <c r="E90" s="179" t="s">
        <v>3036</v>
      </c>
      <c r="F90" s="182">
        <v>1705</v>
      </c>
      <c r="G90" s="179">
        <v>1364</v>
      </c>
      <c r="H90" s="183" t="s">
        <v>3125</v>
      </c>
      <c r="I90"/>
      <c r="J90" s="345"/>
      <c r="K90" s="345"/>
      <c r="L90" s="345"/>
      <c r="M90" s="345"/>
    </row>
    <row r="91" spans="1:15" x14ac:dyDescent="0.3">
      <c r="A91" s="179">
        <v>2018</v>
      </c>
      <c r="B91" s="179" t="s">
        <v>3097</v>
      </c>
      <c r="C91" s="179" t="s">
        <v>3031</v>
      </c>
      <c r="D91" s="179" t="s">
        <v>133</v>
      </c>
      <c r="E91" s="179" t="s">
        <v>3036</v>
      </c>
      <c r="F91" s="182">
        <v>5858.75</v>
      </c>
      <c r="G91" s="179">
        <v>4687</v>
      </c>
      <c r="H91" s="183" t="s">
        <v>3126</v>
      </c>
      <c r="I91"/>
      <c r="J91"/>
      <c r="K91"/>
      <c r="L91"/>
      <c r="M91"/>
    </row>
    <row r="92" spans="1:15" x14ac:dyDescent="0.3">
      <c r="A92" s="179">
        <v>2018</v>
      </c>
      <c r="B92" s="179" t="s">
        <v>3097</v>
      </c>
      <c r="C92" s="179" t="s">
        <v>3031</v>
      </c>
      <c r="D92" s="179" t="s">
        <v>133</v>
      </c>
      <c r="E92" s="179" t="s">
        <v>3036</v>
      </c>
      <c r="F92" s="182">
        <v>5858.75</v>
      </c>
      <c r="G92" s="179">
        <v>4687</v>
      </c>
      <c r="H92" s="183" t="s">
        <v>3127</v>
      </c>
      <c r="I92"/>
      <c r="J92"/>
      <c r="K92"/>
      <c r="L92"/>
      <c r="M92"/>
    </row>
    <row r="93" spans="1:15" x14ac:dyDescent="0.3">
      <c r="A93" s="179">
        <v>2018</v>
      </c>
      <c r="B93" s="179" t="s">
        <v>836</v>
      </c>
      <c r="C93" s="179" t="s">
        <v>3027</v>
      </c>
      <c r="D93" s="179" t="s">
        <v>134</v>
      </c>
      <c r="E93" s="179" t="s">
        <v>3028</v>
      </c>
      <c r="F93" s="182">
        <v>622.5</v>
      </c>
      <c r="G93" s="179">
        <v>498</v>
      </c>
      <c r="H93" s="183" t="s">
        <v>3128</v>
      </c>
      <c r="I93"/>
      <c r="J93"/>
      <c r="K93"/>
      <c r="L93"/>
      <c r="M93"/>
    </row>
    <row r="94" spans="1:15" x14ac:dyDescent="0.3">
      <c r="A94" s="179">
        <v>2018</v>
      </c>
      <c r="B94" s="179" t="s">
        <v>836</v>
      </c>
      <c r="C94" s="179" t="s">
        <v>3027</v>
      </c>
      <c r="D94" s="179" t="s">
        <v>134</v>
      </c>
      <c r="E94" s="179" t="s">
        <v>3028</v>
      </c>
      <c r="F94" s="182">
        <v>622.5</v>
      </c>
      <c r="G94" s="179">
        <v>498</v>
      </c>
      <c r="H94" s="183" t="s">
        <v>3129</v>
      </c>
      <c r="I94"/>
      <c r="J94"/>
      <c r="K94"/>
      <c r="L94"/>
      <c r="M94"/>
    </row>
    <row r="95" spans="1:15" x14ac:dyDescent="0.3">
      <c r="A95" s="179">
        <v>2018</v>
      </c>
      <c r="B95" s="179" t="s">
        <v>836</v>
      </c>
      <c r="C95" s="179" t="s">
        <v>3048</v>
      </c>
      <c r="D95" s="179" t="s">
        <v>134</v>
      </c>
      <c r="E95" s="179" t="s">
        <v>3028</v>
      </c>
      <c r="F95" s="182">
        <v>6118.75</v>
      </c>
      <c r="G95" s="179">
        <v>4895</v>
      </c>
      <c r="H95" s="183" t="s">
        <v>3130</v>
      </c>
      <c r="I95"/>
      <c r="J95"/>
      <c r="K95"/>
      <c r="L95"/>
      <c r="M95"/>
    </row>
    <row r="96" spans="1:15" x14ac:dyDescent="0.3">
      <c r="A96" s="179">
        <v>2018</v>
      </c>
      <c r="B96" s="179" t="s">
        <v>836</v>
      </c>
      <c r="C96" s="179" t="s">
        <v>3048</v>
      </c>
      <c r="D96" s="179" t="s">
        <v>134</v>
      </c>
      <c r="E96" s="179" t="s">
        <v>3028</v>
      </c>
      <c r="F96" s="182">
        <v>6118.75</v>
      </c>
      <c r="G96" s="179">
        <v>4895</v>
      </c>
      <c r="H96" s="183" t="s">
        <v>3131</v>
      </c>
      <c r="I96"/>
      <c r="J96"/>
      <c r="K96"/>
      <c r="L96"/>
      <c r="M96"/>
    </row>
    <row r="97" spans="1:12" x14ac:dyDescent="0.3">
      <c r="A97" s="179">
        <v>2018</v>
      </c>
      <c r="B97" s="179" t="s">
        <v>836</v>
      </c>
      <c r="C97" s="179" t="s">
        <v>3031</v>
      </c>
      <c r="D97" s="179" t="s">
        <v>135</v>
      </c>
      <c r="E97" s="179" t="s">
        <v>3036</v>
      </c>
      <c r="F97" s="182">
        <v>5733.75</v>
      </c>
      <c r="G97" s="179">
        <v>4587</v>
      </c>
      <c r="H97" s="183" t="s">
        <v>3132</v>
      </c>
      <c r="J97"/>
      <c r="K97"/>
      <c r="L97"/>
    </row>
    <row r="98" spans="1:12" x14ac:dyDescent="0.3">
      <c r="A98" s="179">
        <v>2018</v>
      </c>
      <c r="B98" s="179" t="s">
        <v>836</v>
      </c>
      <c r="C98" s="179" t="s">
        <v>3031</v>
      </c>
      <c r="D98" s="179" t="s">
        <v>135</v>
      </c>
      <c r="E98" s="179" t="s">
        <v>3036</v>
      </c>
      <c r="F98" s="182">
        <v>5733.75</v>
      </c>
      <c r="G98" s="179">
        <v>4587</v>
      </c>
      <c r="H98" s="183" t="s">
        <v>3133</v>
      </c>
      <c r="J98"/>
      <c r="K98"/>
      <c r="L98"/>
    </row>
    <row r="99" spans="1:12" x14ac:dyDescent="0.3">
      <c r="A99" s="179">
        <v>2018</v>
      </c>
      <c r="B99" s="179" t="s">
        <v>836</v>
      </c>
      <c r="C99" s="179" t="s">
        <v>3048</v>
      </c>
      <c r="D99" s="179" t="s">
        <v>135</v>
      </c>
      <c r="E99" s="179" t="s">
        <v>3036</v>
      </c>
      <c r="F99" s="182">
        <v>6120</v>
      </c>
      <c r="G99" s="179">
        <v>4896</v>
      </c>
      <c r="H99" s="183" t="s">
        <v>3134</v>
      </c>
      <c r="J99"/>
      <c r="K99"/>
      <c r="L99"/>
    </row>
    <row r="100" spans="1:12" x14ac:dyDescent="0.3">
      <c r="A100" s="179">
        <v>2018</v>
      </c>
      <c r="B100" s="179" t="s">
        <v>836</v>
      </c>
      <c r="C100" s="179" t="s">
        <v>3048</v>
      </c>
      <c r="D100" s="179" t="s">
        <v>135</v>
      </c>
      <c r="E100" s="179" t="s">
        <v>3036</v>
      </c>
      <c r="F100" s="182">
        <v>6120</v>
      </c>
      <c r="G100" s="179">
        <v>4896</v>
      </c>
      <c r="H100" s="183" t="s">
        <v>3135</v>
      </c>
      <c r="J100"/>
      <c r="K100"/>
      <c r="L100"/>
    </row>
    <row r="101" spans="1:12" x14ac:dyDescent="0.3">
      <c r="A101" s="179">
        <v>2018</v>
      </c>
      <c r="B101" s="179" t="s">
        <v>836</v>
      </c>
      <c r="C101" s="179" t="s">
        <v>3031</v>
      </c>
      <c r="D101" s="179" t="s">
        <v>3042</v>
      </c>
      <c r="E101" s="179" t="s">
        <v>3043</v>
      </c>
      <c r="F101" s="182">
        <v>4483.75</v>
      </c>
      <c r="G101" s="179">
        <v>3587</v>
      </c>
      <c r="H101" s="183" t="s">
        <v>3136</v>
      </c>
      <c r="J101"/>
      <c r="K101"/>
      <c r="L101"/>
    </row>
    <row r="102" spans="1:12" x14ac:dyDescent="0.3">
      <c r="A102" s="179">
        <v>2018</v>
      </c>
      <c r="B102" s="179" t="s">
        <v>836</v>
      </c>
      <c r="C102" s="179" t="s">
        <v>3031</v>
      </c>
      <c r="D102" s="179" t="s">
        <v>3042</v>
      </c>
      <c r="E102" s="179" t="s">
        <v>3043</v>
      </c>
      <c r="F102" s="182">
        <v>9865</v>
      </c>
      <c r="G102" s="179">
        <v>7892</v>
      </c>
      <c r="H102" s="183" t="s">
        <v>3137</v>
      </c>
      <c r="J102"/>
      <c r="K102"/>
      <c r="L102"/>
    </row>
    <row r="103" spans="1:12" x14ac:dyDescent="0.3">
      <c r="A103" s="179">
        <v>2018</v>
      </c>
      <c r="B103" s="179" t="s">
        <v>836</v>
      </c>
      <c r="C103" s="179" t="s">
        <v>3031</v>
      </c>
      <c r="D103" s="179" t="s">
        <v>3042</v>
      </c>
      <c r="E103" s="179" t="s">
        <v>3043</v>
      </c>
      <c r="F103" s="182">
        <v>4483.75</v>
      </c>
      <c r="G103" s="179">
        <v>3587</v>
      </c>
      <c r="H103" s="183" t="s">
        <v>3138</v>
      </c>
      <c r="J103"/>
      <c r="K103"/>
      <c r="L103"/>
    </row>
    <row r="104" spans="1:12" x14ac:dyDescent="0.3">
      <c r="A104" s="179">
        <v>2018</v>
      </c>
      <c r="B104" s="179" t="s">
        <v>836</v>
      </c>
      <c r="C104" s="179" t="s">
        <v>3031</v>
      </c>
      <c r="D104" s="179" t="s">
        <v>3042</v>
      </c>
      <c r="E104" s="179" t="s">
        <v>3043</v>
      </c>
      <c r="F104" s="182">
        <v>9865</v>
      </c>
      <c r="G104" s="179">
        <v>7892</v>
      </c>
      <c r="H104" s="183" t="s">
        <v>3139</v>
      </c>
      <c r="J104"/>
      <c r="K104"/>
      <c r="L104"/>
    </row>
    <row r="105" spans="1:12" x14ac:dyDescent="0.3">
      <c r="A105" s="179">
        <v>2018</v>
      </c>
      <c r="B105" s="179" t="s">
        <v>836</v>
      </c>
      <c r="C105" s="179" t="s">
        <v>3031</v>
      </c>
      <c r="D105" s="179" t="s">
        <v>3049</v>
      </c>
      <c r="E105" s="179" t="s">
        <v>3050</v>
      </c>
      <c r="F105" s="182">
        <v>5733.75</v>
      </c>
      <c r="G105" s="179">
        <v>4587</v>
      </c>
      <c r="H105" s="183" t="s">
        <v>3140</v>
      </c>
      <c r="J105"/>
      <c r="K105"/>
    </row>
    <row r="106" spans="1:12" x14ac:dyDescent="0.3">
      <c r="A106" s="179">
        <v>2018</v>
      </c>
      <c r="B106" s="179" t="s">
        <v>836</v>
      </c>
      <c r="C106" s="179" t="s">
        <v>3031</v>
      </c>
      <c r="D106" s="179" t="s">
        <v>3049</v>
      </c>
      <c r="E106" s="179" t="s">
        <v>3050</v>
      </c>
      <c r="F106" s="182">
        <v>6098.75</v>
      </c>
      <c r="G106" s="179">
        <v>4879</v>
      </c>
      <c r="H106" s="183" t="s">
        <v>3141</v>
      </c>
      <c r="J106"/>
      <c r="K106"/>
    </row>
    <row r="107" spans="1:12" x14ac:dyDescent="0.3">
      <c r="A107" s="179">
        <v>2018</v>
      </c>
      <c r="B107" s="179" t="s">
        <v>836</v>
      </c>
      <c r="C107" s="179" t="s">
        <v>3031</v>
      </c>
      <c r="D107" s="179" t="s">
        <v>3049</v>
      </c>
      <c r="E107" s="179" t="s">
        <v>3050</v>
      </c>
      <c r="F107" s="182">
        <v>5733.75</v>
      </c>
      <c r="G107" s="179">
        <v>4587</v>
      </c>
      <c r="H107" s="183" t="s">
        <v>3142</v>
      </c>
      <c r="J107"/>
      <c r="K107"/>
    </row>
    <row r="108" spans="1:12" x14ac:dyDescent="0.3">
      <c r="A108" s="179">
        <v>2018</v>
      </c>
      <c r="B108" s="179" t="s">
        <v>836</v>
      </c>
      <c r="C108" s="179" t="s">
        <v>3031</v>
      </c>
      <c r="D108" s="179" t="s">
        <v>3049</v>
      </c>
      <c r="E108" s="179" t="s">
        <v>3050</v>
      </c>
      <c r="F108" s="182">
        <v>6098.75</v>
      </c>
      <c r="G108" s="179">
        <v>4879</v>
      </c>
      <c r="H108" s="183" t="s">
        <v>3143</v>
      </c>
      <c r="J108"/>
      <c r="K108"/>
    </row>
    <row r="109" spans="1:12" x14ac:dyDescent="0.3">
      <c r="A109" s="179">
        <v>2018</v>
      </c>
      <c r="B109" s="179" t="s">
        <v>836</v>
      </c>
      <c r="C109" s="179" t="s">
        <v>3048</v>
      </c>
      <c r="D109" s="179" t="s">
        <v>3049</v>
      </c>
      <c r="E109" s="179" t="s">
        <v>3050</v>
      </c>
      <c r="F109" s="182">
        <v>6120</v>
      </c>
      <c r="G109" s="179">
        <v>4896</v>
      </c>
      <c r="H109" s="183" t="s">
        <v>3144</v>
      </c>
      <c r="J109"/>
      <c r="K109"/>
    </row>
    <row r="110" spans="1:12" x14ac:dyDescent="0.3">
      <c r="A110" s="179">
        <v>2018</v>
      </c>
      <c r="B110" s="179" t="s">
        <v>836</v>
      </c>
      <c r="C110" s="179" t="s">
        <v>3048</v>
      </c>
      <c r="D110" s="179" t="s">
        <v>3049</v>
      </c>
      <c r="E110" s="179" t="s">
        <v>3050</v>
      </c>
      <c r="F110" s="182">
        <v>6120</v>
      </c>
      <c r="G110" s="179">
        <v>4896</v>
      </c>
      <c r="H110" s="183" t="s">
        <v>3145</v>
      </c>
      <c r="J110"/>
      <c r="K110"/>
    </row>
    <row r="111" spans="1:12" x14ac:dyDescent="0.3">
      <c r="A111" s="179">
        <v>2018</v>
      </c>
      <c r="B111" s="179" t="s">
        <v>836</v>
      </c>
      <c r="C111" s="179" t="s">
        <v>3031</v>
      </c>
      <c r="D111" s="179" t="s">
        <v>133</v>
      </c>
      <c r="E111" s="179" t="s">
        <v>3036</v>
      </c>
      <c r="F111" s="182">
        <v>7905</v>
      </c>
      <c r="G111" s="179">
        <v>6324</v>
      </c>
      <c r="H111" s="183" t="s">
        <v>3146</v>
      </c>
      <c r="J111"/>
      <c r="K111"/>
    </row>
    <row r="112" spans="1:12" x14ac:dyDescent="0.3">
      <c r="A112" s="179">
        <v>2018</v>
      </c>
      <c r="B112" s="179" t="s">
        <v>836</v>
      </c>
      <c r="C112" s="179" t="s">
        <v>3031</v>
      </c>
      <c r="D112" s="179" t="s">
        <v>133</v>
      </c>
      <c r="E112" s="179" t="s">
        <v>3036</v>
      </c>
      <c r="F112" s="182">
        <v>7905</v>
      </c>
      <c r="G112" s="179">
        <v>6324</v>
      </c>
      <c r="H112" s="183" t="s">
        <v>3147</v>
      </c>
      <c r="J112"/>
      <c r="K112"/>
    </row>
    <row r="113" spans="1:11" x14ac:dyDescent="0.3">
      <c r="A113" s="179">
        <v>2018</v>
      </c>
      <c r="B113" s="179" t="s">
        <v>836</v>
      </c>
      <c r="C113" s="179" t="s">
        <v>3039</v>
      </c>
      <c r="D113" s="179" t="s">
        <v>133</v>
      </c>
      <c r="E113" s="179" t="s">
        <v>3036</v>
      </c>
      <c r="F113" s="182">
        <v>5733.75</v>
      </c>
      <c r="G113" s="179">
        <v>4587</v>
      </c>
      <c r="H113" s="183" t="s">
        <v>3148</v>
      </c>
      <c r="J113"/>
      <c r="K113"/>
    </row>
    <row r="114" spans="1:11" x14ac:dyDescent="0.3">
      <c r="A114" s="179">
        <v>2018</v>
      </c>
      <c r="B114" s="179" t="s">
        <v>836</v>
      </c>
      <c r="C114" s="179" t="s">
        <v>3039</v>
      </c>
      <c r="D114" s="179" t="s">
        <v>133</v>
      </c>
      <c r="E114" s="179" t="s">
        <v>3036</v>
      </c>
      <c r="F114" s="182">
        <v>5733.75</v>
      </c>
      <c r="G114" s="179">
        <v>4587</v>
      </c>
      <c r="H114" s="183" t="s">
        <v>3149</v>
      </c>
      <c r="J114"/>
      <c r="K114"/>
    </row>
    <row r="115" spans="1:11" x14ac:dyDescent="0.3">
      <c r="A115" s="179">
        <v>2018</v>
      </c>
      <c r="B115" s="179" t="s">
        <v>3150</v>
      </c>
      <c r="C115" s="179" t="s">
        <v>3031</v>
      </c>
      <c r="D115" s="179" t="s">
        <v>134</v>
      </c>
      <c r="E115" s="179" t="s">
        <v>3028</v>
      </c>
      <c r="F115" s="182">
        <v>7028.75</v>
      </c>
      <c r="G115" s="179">
        <v>5623</v>
      </c>
      <c r="H115" s="183" t="s">
        <v>3151</v>
      </c>
      <c r="J115"/>
      <c r="K115"/>
    </row>
    <row r="116" spans="1:11" x14ac:dyDescent="0.3">
      <c r="A116" s="179">
        <v>2018</v>
      </c>
      <c r="B116" s="179" t="s">
        <v>3150</v>
      </c>
      <c r="C116" s="179" t="s">
        <v>3031</v>
      </c>
      <c r="D116" s="179" t="s">
        <v>134</v>
      </c>
      <c r="E116" s="179" t="s">
        <v>3028</v>
      </c>
      <c r="F116" s="182">
        <v>9160</v>
      </c>
      <c r="G116" s="179">
        <v>7328</v>
      </c>
      <c r="H116" s="183" t="s">
        <v>3152</v>
      </c>
      <c r="J116"/>
      <c r="K116"/>
    </row>
    <row r="117" spans="1:11" x14ac:dyDescent="0.3">
      <c r="A117" s="179">
        <v>2018</v>
      </c>
      <c r="B117" s="179" t="s">
        <v>3150</v>
      </c>
      <c r="C117" s="179" t="s">
        <v>3031</v>
      </c>
      <c r="D117" s="179" t="s">
        <v>134</v>
      </c>
      <c r="E117" s="179" t="s">
        <v>3028</v>
      </c>
      <c r="F117" s="182">
        <v>7028.75</v>
      </c>
      <c r="G117" s="179">
        <v>5623</v>
      </c>
      <c r="H117" s="183" t="s">
        <v>3153</v>
      </c>
      <c r="J117"/>
      <c r="K117"/>
    </row>
    <row r="118" spans="1:11" x14ac:dyDescent="0.3">
      <c r="A118" s="179">
        <v>2018</v>
      </c>
      <c r="B118" s="179" t="s">
        <v>3150</v>
      </c>
      <c r="C118" s="179" t="s">
        <v>3031</v>
      </c>
      <c r="D118" s="179" t="s">
        <v>134</v>
      </c>
      <c r="E118" s="179" t="s">
        <v>3028</v>
      </c>
      <c r="F118" s="182">
        <v>9160</v>
      </c>
      <c r="G118" s="179">
        <v>7328</v>
      </c>
      <c r="H118" s="183" t="s">
        <v>3154</v>
      </c>
      <c r="J118"/>
      <c r="K118"/>
    </row>
    <row r="119" spans="1:11" x14ac:dyDescent="0.3">
      <c r="A119" s="179">
        <v>2018</v>
      </c>
      <c r="B119" s="179" t="s">
        <v>3150</v>
      </c>
      <c r="C119" s="179" t="s">
        <v>3027</v>
      </c>
      <c r="D119" s="179" t="s">
        <v>135</v>
      </c>
      <c r="E119" s="179" t="s">
        <v>3036</v>
      </c>
      <c r="F119" s="182">
        <v>3247.5</v>
      </c>
      <c r="G119" s="179">
        <v>2598</v>
      </c>
      <c r="H119" s="183" t="s">
        <v>3155</v>
      </c>
      <c r="J119"/>
      <c r="K119"/>
    </row>
    <row r="120" spans="1:11" x14ac:dyDescent="0.3">
      <c r="A120" s="179">
        <v>2018</v>
      </c>
      <c r="B120" s="179" t="s">
        <v>3150</v>
      </c>
      <c r="C120" s="179" t="s">
        <v>3027</v>
      </c>
      <c r="D120" s="179" t="s">
        <v>135</v>
      </c>
      <c r="E120" s="179" t="s">
        <v>3036</v>
      </c>
      <c r="F120" s="182">
        <v>3247.5</v>
      </c>
      <c r="G120" s="179">
        <v>2598</v>
      </c>
      <c r="H120" s="183" t="s">
        <v>3156</v>
      </c>
      <c r="J120"/>
      <c r="K120"/>
    </row>
    <row r="121" spans="1:11" x14ac:dyDescent="0.3">
      <c r="A121" s="179">
        <v>2018</v>
      </c>
      <c r="B121" s="179" t="s">
        <v>3150</v>
      </c>
      <c r="C121" s="179" t="s">
        <v>3031</v>
      </c>
      <c r="D121" s="179" t="s">
        <v>135</v>
      </c>
      <c r="E121" s="179" t="s">
        <v>3036</v>
      </c>
      <c r="F121" s="182">
        <v>7028.75</v>
      </c>
      <c r="G121" s="179">
        <v>5623</v>
      </c>
      <c r="H121" s="183" t="s">
        <v>3157</v>
      </c>
      <c r="J121"/>
      <c r="K121"/>
    </row>
    <row r="122" spans="1:11" x14ac:dyDescent="0.3">
      <c r="A122" s="179">
        <v>2018</v>
      </c>
      <c r="B122" s="179" t="s">
        <v>3150</v>
      </c>
      <c r="C122" s="179" t="s">
        <v>3031</v>
      </c>
      <c r="D122" s="179" t="s">
        <v>135</v>
      </c>
      <c r="E122" s="179" t="s">
        <v>3036</v>
      </c>
      <c r="F122" s="182">
        <v>7028.75</v>
      </c>
      <c r="G122" s="179">
        <v>5623</v>
      </c>
      <c r="H122" s="183" t="s">
        <v>3158</v>
      </c>
      <c r="J122"/>
      <c r="K122"/>
    </row>
    <row r="123" spans="1:11" x14ac:dyDescent="0.3">
      <c r="A123" s="179">
        <v>2018</v>
      </c>
      <c r="B123" s="179" t="s">
        <v>3150</v>
      </c>
      <c r="C123" s="179" t="s">
        <v>3027</v>
      </c>
      <c r="D123" s="179" t="s">
        <v>3042</v>
      </c>
      <c r="E123" s="179" t="s">
        <v>3043</v>
      </c>
      <c r="F123" s="182">
        <v>622.5</v>
      </c>
      <c r="G123" s="179">
        <v>498</v>
      </c>
      <c r="H123" s="183" t="s">
        <v>3159</v>
      </c>
      <c r="J123"/>
      <c r="K123"/>
    </row>
    <row r="124" spans="1:11" x14ac:dyDescent="0.3">
      <c r="A124" s="179">
        <v>2018</v>
      </c>
      <c r="B124" s="179" t="s">
        <v>3150</v>
      </c>
      <c r="C124" s="179" t="s">
        <v>3027</v>
      </c>
      <c r="D124" s="179" t="s">
        <v>3042</v>
      </c>
      <c r="E124" s="179" t="s">
        <v>3043</v>
      </c>
      <c r="F124" s="182">
        <v>622.5</v>
      </c>
      <c r="G124" s="179">
        <v>498</v>
      </c>
      <c r="H124" s="183" t="s">
        <v>3160</v>
      </c>
    </row>
    <row r="125" spans="1:11" x14ac:dyDescent="0.3">
      <c r="A125" s="179">
        <v>2018</v>
      </c>
      <c r="B125" s="179" t="s">
        <v>3150</v>
      </c>
      <c r="C125" s="179" t="s">
        <v>3039</v>
      </c>
      <c r="D125" s="179" t="s">
        <v>3042</v>
      </c>
      <c r="E125" s="179" t="s">
        <v>3043</v>
      </c>
      <c r="F125" s="182">
        <v>5733.75</v>
      </c>
      <c r="G125" s="179">
        <v>4587</v>
      </c>
      <c r="H125" s="183" t="s">
        <v>3161</v>
      </c>
    </row>
    <row r="126" spans="1:11" x14ac:dyDescent="0.3">
      <c r="A126" s="179">
        <v>2018</v>
      </c>
      <c r="B126" s="179" t="s">
        <v>3150</v>
      </c>
      <c r="C126" s="179" t="s">
        <v>3039</v>
      </c>
      <c r="D126" s="179" t="s">
        <v>3042</v>
      </c>
      <c r="E126" s="179" t="s">
        <v>3043</v>
      </c>
      <c r="F126" s="182">
        <v>5733.75</v>
      </c>
      <c r="G126" s="179">
        <v>4587</v>
      </c>
      <c r="H126" s="183" t="s">
        <v>3162</v>
      </c>
    </row>
    <row r="127" spans="1:11" x14ac:dyDescent="0.3">
      <c r="A127" s="179">
        <v>2018</v>
      </c>
      <c r="B127" s="179" t="s">
        <v>3150</v>
      </c>
      <c r="C127" s="179" t="s">
        <v>3027</v>
      </c>
      <c r="D127" s="179" t="s">
        <v>3049</v>
      </c>
      <c r="E127" s="179" t="s">
        <v>3050</v>
      </c>
      <c r="F127" s="182">
        <v>3247.5</v>
      </c>
      <c r="G127" s="179">
        <v>2598</v>
      </c>
      <c r="H127" s="183" t="s">
        <v>3163</v>
      </c>
    </row>
    <row r="128" spans="1:11" x14ac:dyDescent="0.3">
      <c r="A128" s="179">
        <v>2018</v>
      </c>
      <c r="B128" s="179" t="s">
        <v>3150</v>
      </c>
      <c r="C128" s="179" t="s">
        <v>3027</v>
      </c>
      <c r="D128" s="179" t="s">
        <v>3049</v>
      </c>
      <c r="E128" s="179" t="s">
        <v>3050</v>
      </c>
      <c r="F128" s="182">
        <v>3247.5</v>
      </c>
      <c r="G128" s="179">
        <v>2598</v>
      </c>
      <c r="H128" s="183" t="s">
        <v>3164</v>
      </c>
    </row>
    <row r="129" spans="1:8" x14ac:dyDescent="0.3">
      <c r="A129" s="179">
        <v>2018</v>
      </c>
      <c r="B129" s="179" t="s">
        <v>3150</v>
      </c>
      <c r="C129" s="179" t="s">
        <v>3048</v>
      </c>
      <c r="D129" s="179" t="s">
        <v>3049</v>
      </c>
      <c r="E129" s="179" t="s">
        <v>3050</v>
      </c>
      <c r="F129" s="182">
        <v>2570</v>
      </c>
      <c r="G129" s="179">
        <v>2056</v>
      </c>
      <c r="H129" s="183" t="s">
        <v>3165</v>
      </c>
    </row>
    <row r="130" spans="1:8" x14ac:dyDescent="0.3">
      <c r="A130" s="179">
        <v>2018</v>
      </c>
      <c r="B130" s="179" t="s">
        <v>3150</v>
      </c>
      <c r="C130" s="179" t="s">
        <v>3048</v>
      </c>
      <c r="D130" s="179" t="s">
        <v>3049</v>
      </c>
      <c r="E130" s="179" t="s">
        <v>3050</v>
      </c>
      <c r="F130" s="182">
        <v>2570</v>
      </c>
      <c r="G130" s="179">
        <v>2056</v>
      </c>
      <c r="H130" s="183" t="s">
        <v>3166</v>
      </c>
    </row>
    <row r="131" spans="1:8" x14ac:dyDescent="0.3">
      <c r="A131" s="179">
        <v>2018</v>
      </c>
      <c r="B131" s="179" t="s">
        <v>3150</v>
      </c>
      <c r="C131" s="179" t="s">
        <v>3031</v>
      </c>
      <c r="D131" s="179" t="s">
        <v>133</v>
      </c>
      <c r="E131" s="179" t="s">
        <v>3036</v>
      </c>
      <c r="F131" s="182">
        <v>11026.25</v>
      </c>
      <c r="G131" s="179">
        <v>8821</v>
      </c>
      <c r="H131" s="183" t="s">
        <v>3167</v>
      </c>
    </row>
    <row r="132" spans="1:8" x14ac:dyDescent="0.3">
      <c r="A132" s="179">
        <v>2018</v>
      </c>
      <c r="B132" s="179" t="s">
        <v>3150</v>
      </c>
      <c r="C132" s="179" t="s">
        <v>3031</v>
      </c>
      <c r="D132" s="179" t="s">
        <v>133</v>
      </c>
      <c r="E132" s="179" t="s">
        <v>3036</v>
      </c>
      <c r="F132" s="182">
        <v>11026.25</v>
      </c>
      <c r="G132" s="179">
        <v>8821</v>
      </c>
      <c r="H132" s="183" t="s">
        <v>3168</v>
      </c>
    </row>
    <row r="133" spans="1:8" x14ac:dyDescent="0.3">
      <c r="A133" s="179">
        <v>2018</v>
      </c>
      <c r="B133" s="179" t="s">
        <v>3150</v>
      </c>
      <c r="C133" s="179" t="s">
        <v>3039</v>
      </c>
      <c r="D133" s="179" t="s">
        <v>133</v>
      </c>
      <c r="E133" s="179" t="s">
        <v>3036</v>
      </c>
      <c r="F133" s="182">
        <v>10308.75</v>
      </c>
      <c r="G133" s="179">
        <v>8247</v>
      </c>
      <c r="H133" s="183" t="s">
        <v>3169</v>
      </c>
    </row>
    <row r="134" spans="1:8" x14ac:dyDescent="0.3">
      <c r="A134" s="179">
        <v>2018</v>
      </c>
      <c r="B134" s="179" t="s">
        <v>3150</v>
      </c>
      <c r="C134" s="179" t="s">
        <v>3039</v>
      </c>
      <c r="D134" s="179" t="s">
        <v>133</v>
      </c>
      <c r="E134" s="179" t="s">
        <v>3036</v>
      </c>
      <c r="F134" s="182">
        <v>10308.75</v>
      </c>
      <c r="G134" s="179">
        <v>8247</v>
      </c>
      <c r="H134" s="183" t="s">
        <v>3170</v>
      </c>
    </row>
    <row r="135" spans="1:8" x14ac:dyDescent="0.3">
      <c r="A135" s="179">
        <v>2018</v>
      </c>
      <c r="B135" s="179" t="s">
        <v>3171</v>
      </c>
      <c r="C135" s="179" t="s">
        <v>3027</v>
      </c>
      <c r="D135" s="179" t="s">
        <v>134</v>
      </c>
      <c r="E135" s="179" t="s">
        <v>3028</v>
      </c>
      <c r="F135" s="182">
        <v>7360</v>
      </c>
      <c r="G135" s="179">
        <v>5888</v>
      </c>
      <c r="H135" s="183" t="s">
        <v>3172</v>
      </c>
    </row>
    <row r="136" spans="1:8" x14ac:dyDescent="0.3">
      <c r="A136" s="179">
        <v>2018</v>
      </c>
      <c r="B136" s="179" t="s">
        <v>3171</v>
      </c>
      <c r="C136" s="179" t="s">
        <v>3027</v>
      </c>
      <c r="D136" s="179" t="s">
        <v>134</v>
      </c>
      <c r="E136" s="179" t="s">
        <v>3028</v>
      </c>
      <c r="F136" s="182">
        <v>7360</v>
      </c>
      <c r="G136" s="179">
        <v>5888</v>
      </c>
      <c r="H136" s="183" t="s">
        <v>3173</v>
      </c>
    </row>
    <row r="137" spans="1:8" x14ac:dyDescent="0.3">
      <c r="A137" s="179">
        <v>2018</v>
      </c>
      <c r="B137" s="179" t="s">
        <v>3171</v>
      </c>
      <c r="C137" s="179" t="s">
        <v>3031</v>
      </c>
      <c r="D137" s="179" t="s">
        <v>134</v>
      </c>
      <c r="E137" s="179" t="s">
        <v>3028</v>
      </c>
      <c r="F137" s="182">
        <v>11177.5</v>
      </c>
      <c r="G137" s="179">
        <v>8942</v>
      </c>
      <c r="H137" s="183" t="s">
        <v>3174</v>
      </c>
    </row>
    <row r="138" spans="1:8" x14ac:dyDescent="0.3">
      <c r="A138" s="179">
        <v>2018</v>
      </c>
      <c r="B138" s="179" t="s">
        <v>3171</v>
      </c>
      <c r="C138" s="179" t="s">
        <v>3031</v>
      </c>
      <c r="D138" s="179" t="s">
        <v>134</v>
      </c>
      <c r="E138" s="179" t="s">
        <v>3028</v>
      </c>
      <c r="F138" s="182">
        <v>11177.5</v>
      </c>
      <c r="G138" s="179">
        <v>8942</v>
      </c>
      <c r="H138" s="183" t="s">
        <v>3175</v>
      </c>
    </row>
    <row r="139" spans="1:8" x14ac:dyDescent="0.3">
      <c r="A139" s="179">
        <v>2018</v>
      </c>
      <c r="B139" s="179" t="s">
        <v>3171</v>
      </c>
      <c r="C139" s="179" t="s">
        <v>3048</v>
      </c>
      <c r="D139" s="179" t="s">
        <v>134</v>
      </c>
      <c r="E139" s="179" t="s">
        <v>3028</v>
      </c>
      <c r="F139" s="182">
        <v>3355</v>
      </c>
      <c r="G139" s="179">
        <v>2684</v>
      </c>
      <c r="H139" s="183" t="s">
        <v>3176</v>
      </c>
    </row>
    <row r="140" spans="1:8" x14ac:dyDescent="0.3">
      <c r="A140" s="179">
        <v>2018</v>
      </c>
      <c r="B140" s="179" t="s">
        <v>3171</v>
      </c>
      <c r="C140" s="179" t="s">
        <v>3048</v>
      </c>
      <c r="D140" s="179" t="s">
        <v>134</v>
      </c>
      <c r="E140" s="179" t="s">
        <v>3028</v>
      </c>
      <c r="F140" s="182">
        <v>3355</v>
      </c>
      <c r="G140" s="179">
        <v>2684</v>
      </c>
      <c r="H140" s="183" t="s">
        <v>3177</v>
      </c>
    </row>
    <row r="141" spans="1:8" x14ac:dyDescent="0.3">
      <c r="A141" s="179">
        <v>2018</v>
      </c>
      <c r="B141" s="179" t="s">
        <v>3171</v>
      </c>
      <c r="C141" s="179" t="s">
        <v>3027</v>
      </c>
      <c r="D141" s="179" t="s">
        <v>135</v>
      </c>
      <c r="E141" s="179" t="s">
        <v>3036</v>
      </c>
      <c r="F141" s="182">
        <v>7360</v>
      </c>
      <c r="G141" s="179">
        <v>5888</v>
      </c>
      <c r="H141" s="183" t="s">
        <v>3178</v>
      </c>
    </row>
    <row r="142" spans="1:8" x14ac:dyDescent="0.3">
      <c r="A142" s="179">
        <v>2018</v>
      </c>
      <c r="B142" s="179" t="s">
        <v>3171</v>
      </c>
      <c r="C142" s="179" t="s">
        <v>3027</v>
      </c>
      <c r="D142" s="179" t="s">
        <v>135</v>
      </c>
      <c r="E142" s="179" t="s">
        <v>3036</v>
      </c>
      <c r="F142" s="182">
        <v>7360</v>
      </c>
      <c r="G142" s="179">
        <v>5888</v>
      </c>
      <c r="H142" s="183" t="s">
        <v>3179</v>
      </c>
    </row>
    <row r="143" spans="1:8" x14ac:dyDescent="0.3">
      <c r="A143" s="179">
        <v>2018</v>
      </c>
      <c r="B143" s="179" t="s">
        <v>3171</v>
      </c>
      <c r="C143" s="179" t="s">
        <v>3039</v>
      </c>
      <c r="D143" s="179" t="s">
        <v>135</v>
      </c>
      <c r="E143" s="179" t="s">
        <v>3036</v>
      </c>
      <c r="F143" s="182">
        <v>2956.25</v>
      </c>
      <c r="G143" s="179">
        <v>2365</v>
      </c>
      <c r="H143" s="183" t="s">
        <v>3180</v>
      </c>
    </row>
    <row r="144" spans="1:8" x14ac:dyDescent="0.3">
      <c r="A144" s="179">
        <v>2018</v>
      </c>
      <c r="B144" s="179" t="s">
        <v>3171</v>
      </c>
      <c r="C144" s="179" t="s">
        <v>3039</v>
      </c>
      <c r="D144" s="179" t="s">
        <v>135</v>
      </c>
      <c r="E144" s="179" t="s">
        <v>3036</v>
      </c>
      <c r="F144" s="182">
        <v>2956.25</v>
      </c>
      <c r="G144" s="179">
        <v>2365</v>
      </c>
      <c r="H144" s="183" t="s">
        <v>3181</v>
      </c>
    </row>
    <row r="145" spans="1:8" x14ac:dyDescent="0.3">
      <c r="A145" s="179">
        <v>2018</v>
      </c>
      <c r="B145" s="179" t="s">
        <v>3171</v>
      </c>
      <c r="C145" s="179" t="s">
        <v>3031</v>
      </c>
      <c r="D145" s="179" t="s">
        <v>3042</v>
      </c>
      <c r="E145" s="179" t="s">
        <v>3043</v>
      </c>
      <c r="F145" s="182">
        <v>7905</v>
      </c>
      <c r="G145" s="179">
        <v>6324</v>
      </c>
      <c r="H145" s="183" t="s">
        <v>3182</v>
      </c>
    </row>
    <row r="146" spans="1:8" x14ac:dyDescent="0.3">
      <c r="A146" s="179">
        <v>2018</v>
      </c>
      <c r="B146" s="179" t="s">
        <v>3171</v>
      </c>
      <c r="C146" s="179" t="s">
        <v>3031</v>
      </c>
      <c r="D146" s="179" t="s">
        <v>3042</v>
      </c>
      <c r="E146" s="179" t="s">
        <v>3043</v>
      </c>
      <c r="F146" s="182">
        <v>7905</v>
      </c>
      <c r="G146" s="179">
        <v>6324</v>
      </c>
      <c r="H146" s="183" t="s">
        <v>3183</v>
      </c>
    </row>
    <row r="147" spans="1:8" x14ac:dyDescent="0.3">
      <c r="A147" s="179">
        <v>2018</v>
      </c>
      <c r="B147" s="179" t="s">
        <v>3171</v>
      </c>
      <c r="C147" s="179" t="s">
        <v>3048</v>
      </c>
      <c r="D147" s="179" t="s">
        <v>3042</v>
      </c>
      <c r="E147" s="179" t="s">
        <v>3043</v>
      </c>
      <c r="F147" s="182">
        <v>6118.75</v>
      </c>
      <c r="G147" s="179">
        <v>4895</v>
      </c>
      <c r="H147" s="183" t="s">
        <v>3184</v>
      </c>
    </row>
    <row r="148" spans="1:8" x14ac:dyDescent="0.3">
      <c r="A148" s="179">
        <v>2018</v>
      </c>
      <c r="B148" s="179" t="s">
        <v>3171</v>
      </c>
      <c r="C148" s="179" t="s">
        <v>3048</v>
      </c>
      <c r="D148" s="179" t="s">
        <v>3042</v>
      </c>
      <c r="E148" s="179" t="s">
        <v>3043</v>
      </c>
      <c r="F148" s="182">
        <v>6118.75</v>
      </c>
      <c r="G148" s="179">
        <v>4895</v>
      </c>
      <c r="H148" s="183" t="s">
        <v>3185</v>
      </c>
    </row>
    <row r="149" spans="1:8" x14ac:dyDescent="0.3">
      <c r="A149" s="179">
        <v>2018</v>
      </c>
      <c r="B149" s="179" t="s">
        <v>3171</v>
      </c>
      <c r="C149" s="179" t="s">
        <v>3031</v>
      </c>
      <c r="D149" s="179" t="s">
        <v>3049</v>
      </c>
      <c r="E149" s="179" t="s">
        <v>3050</v>
      </c>
      <c r="F149" s="182">
        <v>2698.75</v>
      </c>
      <c r="G149" s="179">
        <v>2159</v>
      </c>
      <c r="H149" s="183" t="s">
        <v>3186</v>
      </c>
    </row>
    <row r="150" spans="1:8" x14ac:dyDescent="0.3">
      <c r="A150" s="179">
        <v>2018</v>
      </c>
      <c r="B150" s="179" t="s">
        <v>3171</v>
      </c>
      <c r="C150" s="179" t="s">
        <v>3031</v>
      </c>
      <c r="D150" s="179" t="s">
        <v>3049</v>
      </c>
      <c r="E150" s="179" t="s">
        <v>3050</v>
      </c>
      <c r="F150" s="182">
        <v>2698.75</v>
      </c>
      <c r="G150" s="179">
        <v>2159</v>
      </c>
      <c r="H150" s="183" t="s">
        <v>3187</v>
      </c>
    </row>
    <row r="151" spans="1:8" x14ac:dyDescent="0.3">
      <c r="A151" s="179">
        <v>2018</v>
      </c>
      <c r="B151" s="179" t="s">
        <v>3171</v>
      </c>
      <c r="C151" s="179" t="s">
        <v>3039</v>
      </c>
      <c r="D151" s="179" t="s">
        <v>3049</v>
      </c>
      <c r="E151" s="179" t="s">
        <v>3050</v>
      </c>
      <c r="F151" s="182">
        <v>2956.25</v>
      </c>
      <c r="G151" s="179">
        <v>2365</v>
      </c>
      <c r="H151" s="183" t="s">
        <v>3188</v>
      </c>
    </row>
    <row r="152" spans="1:8" x14ac:dyDescent="0.3">
      <c r="A152" s="179">
        <v>2018</v>
      </c>
      <c r="B152" s="179" t="s">
        <v>3171</v>
      </c>
      <c r="C152" s="179" t="s">
        <v>3039</v>
      </c>
      <c r="D152" s="179" t="s">
        <v>3049</v>
      </c>
      <c r="E152" s="179" t="s">
        <v>3050</v>
      </c>
      <c r="F152" s="182">
        <v>2956.25</v>
      </c>
      <c r="G152" s="179">
        <v>2365</v>
      </c>
      <c r="H152" s="183" t="s">
        <v>3189</v>
      </c>
    </row>
    <row r="153" spans="1:8" x14ac:dyDescent="0.3">
      <c r="A153" s="179">
        <v>2019</v>
      </c>
      <c r="B153" s="179" t="s">
        <v>3026</v>
      </c>
      <c r="C153" s="179" t="s">
        <v>3027</v>
      </c>
      <c r="D153" s="179" t="s">
        <v>134</v>
      </c>
      <c r="E153" s="179" t="s">
        <v>3028</v>
      </c>
      <c r="F153" s="182">
        <v>8943</v>
      </c>
      <c r="G153" s="179">
        <v>5962</v>
      </c>
      <c r="H153" s="183" t="s">
        <v>3190</v>
      </c>
    </row>
    <row r="154" spans="1:8" x14ac:dyDescent="0.3">
      <c r="A154" s="179">
        <v>2019</v>
      </c>
      <c r="B154" s="179" t="s">
        <v>3026</v>
      </c>
      <c r="C154" s="179" t="s">
        <v>3027</v>
      </c>
      <c r="D154" s="179" t="s">
        <v>134</v>
      </c>
      <c r="E154" s="179" t="s">
        <v>3028</v>
      </c>
      <c r="F154" s="182">
        <v>8943</v>
      </c>
      <c r="G154" s="179">
        <v>5962</v>
      </c>
      <c r="H154" s="183" t="s">
        <v>3191</v>
      </c>
    </row>
    <row r="155" spans="1:8" x14ac:dyDescent="0.3">
      <c r="A155" s="179">
        <v>2019</v>
      </c>
      <c r="B155" s="179" t="s">
        <v>3026</v>
      </c>
      <c r="C155" s="179" t="s">
        <v>3031</v>
      </c>
      <c r="D155" s="179" t="s">
        <v>134</v>
      </c>
      <c r="E155" s="179" t="s">
        <v>3028</v>
      </c>
      <c r="F155" s="182">
        <v>2395.5</v>
      </c>
      <c r="G155" s="179">
        <v>1597</v>
      </c>
      <c r="H155" s="183" t="s">
        <v>3192</v>
      </c>
    </row>
    <row r="156" spans="1:8" x14ac:dyDescent="0.3">
      <c r="A156" s="179">
        <v>2019</v>
      </c>
      <c r="B156" s="179" t="s">
        <v>3026</v>
      </c>
      <c r="C156" s="179" t="s">
        <v>3031</v>
      </c>
      <c r="D156" s="179" t="s">
        <v>134</v>
      </c>
      <c r="E156" s="179" t="s">
        <v>3028</v>
      </c>
      <c r="F156" s="182">
        <v>11761.5</v>
      </c>
      <c r="G156" s="179">
        <v>7841</v>
      </c>
      <c r="H156" s="183" t="s">
        <v>3193</v>
      </c>
    </row>
    <row r="157" spans="1:8" x14ac:dyDescent="0.3">
      <c r="A157" s="179">
        <v>2019</v>
      </c>
      <c r="B157" s="179" t="s">
        <v>3026</v>
      </c>
      <c r="C157" s="179" t="s">
        <v>3031</v>
      </c>
      <c r="D157" s="179" t="s">
        <v>134</v>
      </c>
      <c r="E157" s="179" t="s">
        <v>3028</v>
      </c>
      <c r="F157" s="182">
        <v>2395.5</v>
      </c>
      <c r="G157" s="179">
        <v>1597</v>
      </c>
      <c r="H157" s="183" t="s">
        <v>3194</v>
      </c>
    </row>
    <row r="158" spans="1:8" x14ac:dyDescent="0.3">
      <c r="A158" s="179">
        <v>2019</v>
      </c>
      <c r="B158" s="179" t="s">
        <v>3026</v>
      </c>
      <c r="C158" s="179" t="s">
        <v>3031</v>
      </c>
      <c r="D158" s="179" t="s">
        <v>134</v>
      </c>
      <c r="E158" s="179" t="s">
        <v>3028</v>
      </c>
      <c r="F158" s="182">
        <v>11761.5</v>
      </c>
      <c r="G158" s="179">
        <v>7841</v>
      </c>
      <c r="H158" s="183" t="s">
        <v>3195</v>
      </c>
    </row>
    <row r="159" spans="1:8" x14ac:dyDescent="0.3">
      <c r="A159" s="179">
        <v>2019</v>
      </c>
      <c r="B159" s="179" t="s">
        <v>3026</v>
      </c>
      <c r="C159" s="179" t="s">
        <v>3027</v>
      </c>
      <c r="D159" s="179" t="s">
        <v>135</v>
      </c>
      <c r="E159" s="179" t="s">
        <v>3036</v>
      </c>
      <c r="F159" s="182">
        <v>14596.5</v>
      </c>
      <c r="G159" s="179">
        <v>9731</v>
      </c>
      <c r="H159" s="183" t="s">
        <v>3196</v>
      </c>
    </row>
    <row r="160" spans="1:8" x14ac:dyDescent="0.3">
      <c r="A160" s="179">
        <v>2019</v>
      </c>
      <c r="B160" s="179" t="s">
        <v>3026</v>
      </c>
      <c r="C160" s="179" t="s">
        <v>3027</v>
      </c>
      <c r="D160" s="179" t="s">
        <v>135</v>
      </c>
      <c r="E160" s="179" t="s">
        <v>3036</v>
      </c>
      <c r="F160" s="182">
        <v>14596.5</v>
      </c>
      <c r="G160" s="179">
        <v>9731</v>
      </c>
      <c r="H160" s="183" t="s">
        <v>3197</v>
      </c>
    </row>
    <row r="161" spans="1:8" x14ac:dyDescent="0.3">
      <c r="A161" s="179">
        <v>2019</v>
      </c>
      <c r="B161" s="179" t="s">
        <v>3026</v>
      </c>
      <c r="C161" s="179" t="s">
        <v>3039</v>
      </c>
      <c r="D161" s="179" t="s">
        <v>135</v>
      </c>
      <c r="E161" s="179" t="s">
        <v>3036</v>
      </c>
      <c r="F161" s="182">
        <v>8793</v>
      </c>
      <c r="G161" s="179">
        <v>5862</v>
      </c>
      <c r="H161" s="183" t="s">
        <v>3198</v>
      </c>
    </row>
    <row r="162" spans="1:8" x14ac:dyDescent="0.3">
      <c r="A162" s="179">
        <v>2019</v>
      </c>
      <c r="B162" s="179" t="s">
        <v>3026</v>
      </c>
      <c r="C162" s="179" t="s">
        <v>3039</v>
      </c>
      <c r="D162" s="179" t="s">
        <v>135</v>
      </c>
      <c r="E162" s="179" t="s">
        <v>3036</v>
      </c>
      <c r="F162" s="182">
        <v>8793</v>
      </c>
      <c r="G162" s="179">
        <v>5862</v>
      </c>
      <c r="H162" s="183" t="s">
        <v>3199</v>
      </c>
    </row>
    <row r="163" spans="1:8" x14ac:dyDescent="0.3">
      <c r="A163" s="179">
        <v>2019</v>
      </c>
      <c r="B163" s="179" t="s">
        <v>3026</v>
      </c>
      <c r="C163" s="179" t="s">
        <v>3031</v>
      </c>
      <c r="D163" s="179" t="s">
        <v>3042</v>
      </c>
      <c r="E163" s="179" t="s">
        <v>3043</v>
      </c>
      <c r="F163" s="182">
        <v>4666</v>
      </c>
      <c r="G163" s="179">
        <v>5623</v>
      </c>
      <c r="H163" s="183" t="s">
        <v>3200</v>
      </c>
    </row>
    <row r="164" spans="1:8" x14ac:dyDescent="0.3">
      <c r="A164" s="179">
        <v>2019</v>
      </c>
      <c r="B164" s="179" t="s">
        <v>3026</v>
      </c>
      <c r="C164" s="179" t="s">
        <v>3031</v>
      </c>
      <c r="D164" s="179" t="s">
        <v>3042</v>
      </c>
      <c r="E164" s="179" t="s">
        <v>3043</v>
      </c>
      <c r="F164" s="182">
        <v>7318.5</v>
      </c>
      <c r="G164" s="179">
        <v>4879</v>
      </c>
      <c r="H164" s="183" t="s">
        <v>3201</v>
      </c>
    </row>
    <row r="165" spans="1:8" x14ac:dyDescent="0.3">
      <c r="A165" s="179">
        <v>2019</v>
      </c>
      <c r="B165" s="179" t="s">
        <v>3026</v>
      </c>
      <c r="C165" s="179" t="s">
        <v>3031</v>
      </c>
      <c r="D165" s="179" t="s">
        <v>3042</v>
      </c>
      <c r="E165" s="179" t="s">
        <v>3043</v>
      </c>
      <c r="F165" s="182">
        <v>4666</v>
      </c>
      <c r="G165" s="179">
        <v>5623</v>
      </c>
      <c r="H165" s="183" t="s">
        <v>3202</v>
      </c>
    </row>
    <row r="166" spans="1:8" x14ac:dyDescent="0.3">
      <c r="A166" s="179">
        <v>2019</v>
      </c>
      <c r="B166" s="179" t="s">
        <v>3026</v>
      </c>
      <c r="C166" s="179" t="s">
        <v>3031</v>
      </c>
      <c r="D166" s="179" t="s">
        <v>3042</v>
      </c>
      <c r="E166" s="179" t="s">
        <v>3043</v>
      </c>
      <c r="F166" s="182">
        <v>7318.5</v>
      </c>
      <c r="G166" s="179">
        <v>4879</v>
      </c>
      <c r="H166" s="183" t="s">
        <v>3203</v>
      </c>
    </row>
    <row r="167" spans="1:8" x14ac:dyDescent="0.3">
      <c r="A167" s="179">
        <v>2019</v>
      </c>
      <c r="B167" s="179" t="s">
        <v>3026</v>
      </c>
      <c r="C167" s="179" t="s">
        <v>3048</v>
      </c>
      <c r="D167" s="179" t="s">
        <v>3049</v>
      </c>
      <c r="E167" s="179" t="s">
        <v>3050</v>
      </c>
      <c r="F167" s="182">
        <v>3553.5</v>
      </c>
      <c r="G167" s="179">
        <v>2369</v>
      </c>
      <c r="H167" s="183" t="s">
        <v>3204</v>
      </c>
    </row>
    <row r="168" spans="1:8" x14ac:dyDescent="0.3">
      <c r="A168" s="179">
        <v>2019</v>
      </c>
      <c r="B168" s="179" t="s">
        <v>3026</v>
      </c>
      <c r="C168" s="179" t="s">
        <v>3048</v>
      </c>
      <c r="D168" s="179" t="s">
        <v>3049</v>
      </c>
      <c r="E168" s="179" t="s">
        <v>3050</v>
      </c>
      <c r="F168" s="182">
        <v>3553.5</v>
      </c>
      <c r="G168" s="179">
        <v>2369</v>
      </c>
      <c r="H168" s="183" t="s">
        <v>3205</v>
      </c>
    </row>
    <row r="169" spans="1:8" x14ac:dyDescent="0.3">
      <c r="A169" s="179">
        <v>2019</v>
      </c>
      <c r="B169" s="179" t="s">
        <v>3026</v>
      </c>
      <c r="C169" s="179" t="s">
        <v>3027</v>
      </c>
      <c r="D169" s="179" t="s">
        <v>133</v>
      </c>
      <c r="E169" s="179" t="s">
        <v>3036</v>
      </c>
      <c r="F169" s="182">
        <v>14596.5</v>
      </c>
      <c r="G169" s="179">
        <v>9731</v>
      </c>
      <c r="H169" s="183" t="s">
        <v>3206</v>
      </c>
    </row>
    <row r="170" spans="1:8" x14ac:dyDescent="0.3">
      <c r="A170" s="179">
        <v>2019</v>
      </c>
      <c r="B170" s="179" t="s">
        <v>3026</v>
      </c>
      <c r="C170" s="179" t="s">
        <v>3027</v>
      </c>
      <c r="D170" s="179" t="s">
        <v>133</v>
      </c>
      <c r="E170" s="179" t="s">
        <v>3036</v>
      </c>
      <c r="F170" s="182">
        <v>14596.5</v>
      </c>
      <c r="G170" s="179">
        <v>9731</v>
      </c>
      <c r="H170" s="183" t="s">
        <v>3207</v>
      </c>
    </row>
    <row r="171" spans="1:8" x14ac:dyDescent="0.3">
      <c r="A171" s="179">
        <v>2019</v>
      </c>
      <c r="B171" s="179" t="s">
        <v>3026</v>
      </c>
      <c r="C171" s="179" t="s">
        <v>3039</v>
      </c>
      <c r="D171" s="179" t="s">
        <v>133</v>
      </c>
      <c r="E171" s="179" t="s">
        <v>3036</v>
      </c>
      <c r="F171" s="182">
        <v>8793</v>
      </c>
      <c r="G171" s="179">
        <v>5862</v>
      </c>
      <c r="H171" s="183" t="s">
        <v>3208</v>
      </c>
    </row>
    <row r="172" spans="1:8" x14ac:dyDescent="0.3">
      <c r="A172" s="179">
        <v>2019</v>
      </c>
      <c r="B172" s="179" t="s">
        <v>3026</v>
      </c>
      <c r="C172" s="179" t="s">
        <v>3039</v>
      </c>
      <c r="D172" s="179" t="s">
        <v>133</v>
      </c>
      <c r="E172" s="179" t="s">
        <v>3036</v>
      </c>
      <c r="F172" s="182">
        <v>8793</v>
      </c>
      <c r="G172" s="179">
        <v>5862</v>
      </c>
      <c r="H172" s="183" t="s">
        <v>3209</v>
      </c>
    </row>
    <row r="173" spans="1:8" x14ac:dyDescent="0.3">
      <c r="A173" s="179">
        <v>2019</v>
      </c>
      <c r="B173" s="179" t="s">
        <v>3057</v>
      </c>
      <c r="C173" s="179" t="s">
        <v>3031</v>
      </c>
      <c r="D173" s="179" t="s">
        <v>134</v>
      </c>
      <c r="E173" s="179" t="s">
        <v>3028</v>
      </c>
      <c r="F173" s="182">
        <v>4887</v>
      </c>
      <c r="G173" s="179">
        <v>3258</v>
      </c>
      <c r="H173" s="183" t="s">
        <v>3210</v>
      </c>
    </row>
    <row r="174" spans="1:8" x14ac:dyDescent="0.3">
      <c r="A174" s="179">
        <v>2019</v>
      </c>
      <c r="B174" s="179" t="s">
        <v>3057</v>
      </c>
      <c r="C174" s="179" t="s">
        <v>3031</v>
      </c>
      <c r="D174" s="179" t="s">
        <v>134</v>
      </c>
      <c r="E174" s="179" t="s">
        <v>3028</v>
      </c>
      <c r="F174" s="182">
        <v>4887</v>
      </c>
      <c r="G174" s="179">
        <v>3258</v>
      </c>
      <c r="H174" s="183" t="s">
        <v>3211</v>
      </c>
    </row>
    <row r="175" spans="1:8" x14ac:dyDescent="0.3">
      <c r="A175" s="179">
        <v>2019</v>
      </c>
      <c r="B175" s="179" t="s">
        <v>3057</v>
      </c>
      <c r="C175" s="179" t="s">
        <v>3031</v>
      </c>
      <c r="D175" s="179" t="s">
        <v>135</v>
      </c>
      <c r="E175" s="179" t="s">
        <v>3036</v>
      </c>
      <c r="F175" s="182">
        <v>13428</v>
      </c>
      <c r="G175" s="179">
        <v>8952</v>
      </c>
      <c r="H175" s="183" t="s">
        <v>3212</v>
      </c>
    </row>
    <row r="176" spans="1:8" x14ac:dyDescent="0.3">
      <c r="A176" s="179">
        <v>2019</v>
      </c>
      <c r="B176" s="179" t="s">
        <v>3057</v>
      </c>
      <c r="C176" s="179" t="s">
        <v>3031</v>
      </c>
      <c r="D176" s="179" t="s">
        <v>135</v>
      </c>
      <c r="E176" s="179" t="s">
        <v>3036</v>
      </c>
      <c r="F176" s="182">
        <v>13428</v>
      </c>
      <c r="G176" s="179">
        <v>8952</v>
      </c>
      <c r="H176" s="183" t="s">
        <v>3213</v>
      </c>
    </row>
    <row r="177" spans="1:8" x14ac:dyDescent="0.3">
      <c r="A177" s="179">
        <v>2019</v>
      </c>
      <c r="B177" s="179" t="s">
        <v>3057</v>
      </c>
      <c r="C177" s="179" t="s">
        <v>3039</v>
      </c>
      <c r="D177" s="179" t="s">
        <v>135</v>
      </c>
      <c r="E177" s="179" t="s">
        <v>3036</v>
      </c>
      <c r="F177" s="182">
        <v>11122.5</v>
      </c>
      <c r="G177" s="179">
        <v>7415</v>
      </c>
      <c r="H177" s="183" t="s">
        <v>3214</v>
      </c>
    </row>
    <row r="178" spans="1:8" x14ac:dyDescent="0.3">
      <c r="A178" s="179">
        <v>2019</v>
      </c>
      <c r="B178" s="179" t="s">
        <v>3057</v>
      </c>
      <c r="C178" s="179" t="s">
        <v>3039</v>
      </c>
      <c r="D178" s="179" t="s">
        <v>135</v>
      </c>
      <c r="E178" s="179" t="s">
        <v>3036</v>
      </c>
      <c r="F178" s="182">
        <v>11122.5</v>
      </c>
      <c r="G178" s="179">
        <v>7415</v>
      </c>
      <c r="H178" s="183" t="s">
        <v>3215</v>
      </c>
    </row>
    <row r="179" spans="1:8" x14ac:dyDescent="0.3">
      <c r="A179" s="179">
        <v>2019</v>
      </c>
      <c r="B179" s="179" t="s">
        <v>3057</v>
      </c>
      <c r="C179" s="179" t="s">
        <v>3027</v>
      </c>
      <c r="D179" s="179" t="s">
        <v>3042</v>
      </c>
      <c r="E179" s="179" t="s">
        <v>3043</v>
      </c>
      <c r="F179" s="182">
        <v>3897</v>
      </c>
      <c r="G179" s="179">
        <v>2598</v>
      </c>
      <c r="H179" s="183" t="s">
        <v>3216</v>
      </c>
    </row>
    <row r="180" spans="1:8" x14ac:dyDescent="0.3">
      <c r="A180" s="179">
        <v>2019</v>
      </c>
      <c r="B180" s="179" t="s">
        <v>3057</v>
      </c>
      <c r="C180" s="179" t="s">
        <v>3027</v>
      </c>
      <c r="D180" s="179" t="s">
        <v>3042</v>
      </c>
      <c r="E180" s="179" t="s">
        <v>3043</v>
      </c>
      <c r="F180" s="182">
        <v>8832</v>
      </c>
      <c r="G180" s="179">
        <v>5888</v>
      </c>
      <c r="H180" s="183" t="s">
        <v>3217</v>
      </c>
    </row>
    <row r="181" spans="1:8" x14ac:dyDescent="0.3">
      <c r="A181" s="179">
        <v>2019</v>
      </c>
      <c r="B181" s="179" t="s">
        <v>3057</v>
      </c>
      <c r="C181" s="179" t="s">
        <v>3027</v>
      </c>
      <c r="D181" s="179" t="s">
        <v>3042</v>
      </c>
      <c r="E181" s="179" t="s">
        <v>3043</v>
      </c>
      <c r="F181" s="182">
        <v>3897</v>
      </c>
      <c r="G181" s="179">
        <v>2598</v>
      </c>
      <c r="H181" s="183" t="s">
        <v>3218</v>
      </c>
    </row>
    <row r="182" spans="1:8" x14ac:dyDescent="0.3">
      <c r="A182" s="179">
        <v>2019</v>
      </c>
      <c r="B182" s="179" t="s">
        <v>3057</v>
      </c>
      <c r="C182" s="179" t="s">
        <v>3027</v>
      </c>
      <c r="D182" s="179" t="s">
        <v>3042</v>
      </c>
      <c r="E182" s="179" t="s">
        <v>3043</v>
      </c>
      <c r="F182" s="182">
        <v>8832</v>
      </c>
      <c r="G182" s="179">
        <v>5888</v>
      </c>
      <c r="H182" s="183" t="s">
        <v>3219</v>
      </c>
    </row>
    <row r="183" spans="1:8" x14ac:dyDescent="0.3">
      <c r="A183" s="179">
        <v>2019</v>
      </c>
      <c r="B183" s="179" t="s">
        <v>3057</v>
      </c>
      <c r="C183" s="179" t="s">
        <v>3027</v>
      </c>
      <c r="D183" s="179" t="s">
        <v>3049</v>
      </c>
      <c r="E183" s="179" t="s">
        <v>3050</v>
      </c>
      <c r="F183" s="182">
        <v>14647.5</v>
      </c>
      <c r="G183" s="179">
        <v>9765</v>
      </c>
      <c r="H183" s="183" t="s">
        <v>3220</v>
      </c>
    </row>
    <row r="184" spans="1:8" x14ac:dyDescent="0.3">
      <c r="A184" s="179">
        <v>2019</v>
      </c>
      <c r="B184" s="179" t="s">
        <v>3057</v>
      </c>
      <c r="C184" s="179" t="s">
        <v>3027</v>
      </c>
      <c r="D184" s="179" t="s">
        <v>3049</v>
      </c>
      <c r="E184" s="179" t="s">
        <v>3050</v>
      </c>
      <c r="F184" s="182">
        <v>14647.5</v>
      </c>
      <c r="G184" s="179">
        <v>9765</v>
      </c>
      <c r="H184" s="183" t="s">
        <v>3221</v>
      </c>
    </row>
    <row r="185" spans="1:8" x14ac:dyDescent="0.3">
      <c r="A185" s="179">
        <v>2019</v>
      </c>
      <c r="B185" s="179" t="s">
        <v>3057</v>
      </c>
      <c r="C185" s="179" t="s">
        <v>3039</v>
      </c>
      <c r="D185" s="179" t="s">
        <v>3049</v>
      </c>
      <c r="E185" s="179" t="s">
        <v>3050</v>
      </c>
      <c r="F185" s="182">
        <v>11122.5</v>
      </c>
      <c r="G185" s="179">
        <v>7415</v>
      </c>
      <c r="H185" s="183" t="s">
        <v>3222</v>
      </c>
    </row>
    <row r="186" spans="1:8" x14ac:dyDescent="0.3">
      <c r="A186" s="179">
        <v>2019</v>
      </c>
      <c r="B186" s="179" t="s">
        <v>3057</v>
      </c>
      <c r="C186" s="179" t="s">
        <v>3039</v>
      </c>
      <c r="D186" s="179" t="s">
        <v>3049</v>
      </c>
      <c r="E186" s="179" t="s">
        <v>3050</v>
      </c>
      <c r="F186" s="182">
        <v>11122.5</v>
      </c>
      <c r="G186" s="179">
        <v>7415</v>
      </c>
      <c r="H186" s="183" t="s">
        <v>3223</v>
      </c>
    </row>
    <row r="187" spans="1:8" x14ac:dyDescent="0.3">
      <c r="A187" s="179">
        <v>2019</v>
      </c>
      <c r="B187" s="179" t="s">
        <v>3057</v>
      </c>
      <c r="C187" s="179" t="s">
        <v>3031</v>
      </c>
      <c r="D187" s="179" t="s">
        <v>133</v>
      </c>
      <c r="E187" s="179" t="s">
        <v>3036</v>
      </c>
      <c r="F187" s="182">
        <v>13428</v>
      </c>
      <c r="G187" s="179">
        <v>8952</v>
      </c>
      <c r="H187" s="183" t="s">
        <v>3224</v>
      </c>
    </row>
    <row r="188" spans="1:8" x14ac:dyDescent="0.3">
      <c r="A188" s="179">
        <v>2019</v>
      </c>
      <c r="B188" s="179" t="s">
        <v>3057</v>
      </c>
      <c r="C188" s="179" t="s">
        <v>3031</v>
      </c>
      <c r="D188" s="179" t="s">
        <v>133</v>
      </c>
      <c r="E188" s="179" t="s">
        <v>3036</v>
      </c>
      <c r="F188" s="182">
        <v>13428</v>
      </c>
      <c r="G188" s="179">
        <v>8952</v>
      </c>
      <c r="H188" s="183" t="s">
        <v>3225</v>
      </c>
    </row>
    <row r="189" spans="1:8" x14ac:dyDescent="0.3">
      <c r="A189" s="179">
        <v>2019</v>
      </c>
      <c r="B189" s="179" t="s">
        <v>3057</v>
      </c>
      <c r="C189" s="179" t="s">
        <v>3048</v>
      </c>
      <c r="D189" s="179" t="s">
        <v>133</v>
      </c>
      <c r="E189" s="179" t="s">
        <v>3036</v>
      </c>
      <c r="F189" s="182">
        <v>7480.5</v>
      </c>
      <c r="G189" s="179">
        <v>4987</v>
      </c>
      <c r="H189" s="183" t="s">
        <v>3226</v>
      </c>
    </row>
    <row r="190" spans="1:8" x14ac:dyDescent="0.3">
      <c r="A190" s="179">
        <v>2019</v>
      </c>
      <c r="B190" s="179" t="s">
        <v>3057</v>
      </c>
      <c r="C190" s="179" t="s">
        <v>3048</v>
      </c>
      <c r="D190" s="179" t="s">
        <v>133</v>
      </c>
      <c r="E190" s="179" t="s">
        <v>3036</v>
      </c>
      <c r="F190" s="182">
        <v>7480.5</v>
      </c>
      <c r="G190" s="179">
        <v>4987</v>
      </c>
      <c r="H190" s="183" t="s">
        <v>3227</v>
      </c>
    </row>
    <row r="191" spans="1:8" x14ac:dyDescent="0.3">
      <c r="A191" s="179">
        <v>2019</v>
      </c>
      <c r="B191" s="179" t="s">
        <v>3076</v>
      </c>
      <c r="C191" s="179" t="s">
        <v>3031</v>
      </c>
      <c r="D191" s="179" t="s">
        <v>134</v>
      </c>
      <c r="E191" s="179" t="s">
        <v>3028</v>
      </c>
      <c r="F191" s="182">
        <v>867</v>
      </c>
      <c r="G191" s="179">
        <v>578</v>
      </c>
      <c r="H191" s="183" t="s">
        <v>3228</v>
      </c>
    </row>
    <row r="192" spans="1:8" x14ac:dyDescent="0.3">
      <c r="A192" s="179">
        <v>2019</v>
      </c>
      <c r="B192" s="179" t="s">
        <v>3076</v>
      </c>
      <c r="C192" s="179" t="s">
        <v>3031</v>
      </c>
      <c r="D192" s="179" t="s">
        <v>134</v>
      </c>
      <c r="E192" s="179" t="s">
        <v>3028</v>
      </c>
      <c r="F192" s="182">
        <v>867</v>
      </c>
      <c r="G192" s="179">
        <v>578</v>
      </c>
      <c r="H192" s="183" t="s">
        <v>3229</v>
      </c>
    </row>
    <row r="193" spans="1:8" x14ac:dyDescent="0.3">
      <c r="A193" s="179">
        <v>2019</v>
      </c>
      <c r="B193" s="179" t="s">
        <v>3076</v>
      </c>
      <c r="C193" s="179" t="s">
        <v>3039</v>
      </c>
      <c r="D193" s="179" t="s">
        <v>134</v>
      </c>
      <c r="E193" s="179" t="s">
        <v>3028</v>
      </c>
      <c r="F193" s="182">
        <v>14619</v>
      </c>
      <c r="G193" s="179">
        <v>9746</v>
      </c>
      <c r="H193" s="183" t="s">
        <v>3230</v>
      </c>
    </row>
    <row r="194" spans="1:8" x14ac:dyDescent="0.3">
      <c r="A194" s="179">
        <v>2019</v>
      </c>
      <c r="B194" s="179" t="s">
        <v>3076</v>
      </c>
      <c r="C194" s="179" t="s">
        <v>3039</v>
      </c>
      <c r="D194" s="179" t="s">
        <v>134</v>
      </c>
      <c r="E194" s="179" t="s">
        <v>3028</v>
      </c>
      <c r="F194" s="182">
        <v>14619</v>
      </c>
      <c r="G194" s="179">
        <v>9746</v>
      </c>
      <c r="H194" s="183" t="s">
        <v>3231</v>
      </c>
    </row>
    <row r="195" spans="1:8" x14ac:dyDescent="0.3">
      <c r="A195" s="179">
        <v>2019</v>
      </c>
      <c r="B195" s="179" t="s">
        <v>3076</v>
      </c>
      <c r="C195" s="179" t="s">
        <v>3031</v>
      </c>
      <c r="D195" s="179" t="s">
        <v>135</v>
      </c>
      <c r="E195" s="179" t="s">
        <v>3036</v>
      </c>
      <c r="F195" s="182">
        <v>5380.5</v>
      </c>
      <c r="G195" s="179">
        <v>3587</v>
      </c>
      <c r="H195" s="183" t="s">
        <v>3232</v>
      </c>
    </row>
    <row r="196" spans="1:8" x14ac:dyDescent="0.3">
      <c r="A196" s="179">
        <v>2019</v>
      </c>
      <c r="B196" s="179" t="s">
        <v>3076</v>
      </c>
      <c r="C196" s="179" t="s">
        <v>3031</v>
      </c>
      <c r="D196" s="179" t="s">
        <v>135</v>
      </c>
      <c r="E196" s="179" t="s">
        <v>3036</v>
      </c>
      <c r="F196" s="182">
        <v>5380.5</v>
      </c>
      <c r="G196" s="179">
        <v>3587</v>
      </c>
      <c r="H196" s="183" t="s">
        <v>3233</v>
      </c>
    </row>
    <row r="197" spans="1:8" x14ac:dyDescent="0.3">
      <c r="A197" s="179">
        <v>2019</v>
      </c>
      <c r="B197" s="179" t="s">
        <v>3076</v>
      </c>
      <c r="C197" s="179" t="s">
        <v>3039</v>
      </c>
      <c r="D197" s="179" t="s">
        <v>135</v>
      </c>
      <c r="E197" s="179" t="s">
        <v>3036</v>
      </c>
      <c r="F197" s="182">
        <v>14619</v>
      </c>
      <c r="G197" s="179">
        <v>9746</v>
      </c>
      <c r="H197" s="183" t="s">
        <v>3234</v>
      </c>
    </row>
    <row r="198" spans="1:8" x14ac:dyDescent="0.3">
      <c r="A198" s="179">
        <v>2019</v>
      </c>
      <c r="B198" s="179" t="s">
        <v>3076</v>
      </c>
      <c r="C198" s="179" t="s">
        <v>3039</v>
      </c>
      <c r="D198" s="179" t="s">
        <v>135</v>
      </c>
      <c r="E198" s="179" t="s">
        <v>3036</v>
      </c>
      <c r="F198" s="182">
        <v>14619</v>
      </c>
      <c r="G198" s="179">
        <v>9746</v>
      </c>
      <c r="H198" s="183" t="s">
        <v>3235</v>
      </c>
    </row>
    <row r="199" spans="1:8" x14ac:dyDescent="0.3">
      <c r="A199" s="179">
        <v>2019</v>
      </c>
      <c r="B199" s="179" t="s">
        <v>3076</v>
      </c>
      <c r="C199" s="179" t="s">
        <v>3027</v>
      </c>
      <c r="D199" s="179" t="s">
        <v>3042</v>
      </c>
      <c r="E199" s="179" t="s">
        <v>3043</v>
      </c>
      <c r="F199" s="182">
        <v>14596.5</v>
      </c>
      <c r="G199" s="179">
        <v>9731</v>
      </c>
      <c r="H199" s="183" t="s">
        <v>3236</v>
      </c>
    </row>
    <row r="200" spans="1:8" x14ac:dyDescent="0.3">
      <c r="A200" s="179">
        <v>2019</v>
      </c>
      <c r="B200" s="179" t="s">
        <v>3076</v>
      </c>
      <c r="C200" s="179" t="s">
        <v>3027</v>
      </c>
      <c r="D200" s="179" t="s">
        <v>3042</v>
      </c>
      <c r="E200" s="179" t="s">
        <v>3043</v>
      </c>
      <c r="F200" s="182">
        <v>14596.5</v>
      </c>
      <c r="G200" s="179">
        <v>9731</v>
      </c>
      <c r="H200" s="183" t="s">
        <v>3237</v>
      </c>
    </row>
    <row r="201" spans="1:8" x14ac:dyDescent="0.3">
      <c r="A201" s="179">
        <v>2019</v>
      </c>
      <c r="B201" s="179" t="s">
        <v>3076</v>
      </c>
      <c r="C201" s="179" t="s">
        <v>3039</v>
      </c>
      <c r="D201" s="179" t="s">
        <v>3042</v>
      </c>
      <c r="E201" s="179" t="s">
        <v>3043</v>
      </c>
      <c r="F201" s="182">
        <v>3547.5</v>
      </c>
      <c r="G201" s="179">
        <v>2365</v>
      </c>
      <c r="H201" s="183" t="s">
        <v>3238</v>
      </c>
    </row>
    <row r="202" spans="1:8" x14ac:dyDescent="0.3">
      <c r="A202" s="179">
        <v>2019</v>
      </c>
      <c r="B202" s="179" t="s">
        <v>3076</v>
      </c>
      <c r="C202" s="179" t="s">
        <v>3039</v>
      </c>
      <c r="D202" s="179" t="s">
        <v>3042</v>
      </c>
      <c r="E202" s="179" t="s">
        <v>3043</v>
      </c>
      <c r="F202" s="182">
        <v>3547.5</v>
      </c>
      <c r="G202" s="179">
        <v>2365</v>
      </c>
      <c r="H202" s="183" t="s">
        <v>3239</v>
      </c>
    </row>
    <row r="203" spans="1:8" x14ac:dyDescent="0.3">
      <c r="A203" s="179">
        <v>2019</v>
      </c>
      <c r="B203" s="179" t="s">
        <v>3076</v>
      </c>
      <c r="C203" s="179" t="s">
        <v>3027</v>
      </c>
      <c r="D203" s="179" t="s">
        <v>3049</v>
      </c>
      <c r="E203" s="179" t="s">
        <v>3050</v>
      </c>
      <c r="F203" s="182">
        <v>1498.5</v>
      </c>
      <c r="G203" s="179">
        <v>999</v>
      </c>
      <c r="H203" s="183" t="s">
        <v>3240</v>
      </c>
    </row>
    <row r="204" spans="1:8" x14ac:dyDescent="0.3">
      <c r="A204" s="179">
        <v>2019</v>
      </c>
      <c r="B204" s="179" t="s">
        <v>3076</v>
      </c>
      <c r="C204" s="179" t="s">
        <v>3027</v>
      </c>
      <c r="D204" s="179" t="s">
        <v>3049</v>
      </c>
      <c r="E204" s="179" t="s">
        <v>3050</v>
      </c>
      <c r="F204" s="182">
        <v>1498.5</v>
      </c>
      <c r="G204" s="179">
        <v>999</v>
      </c>
      <c r="H204" s="183" t="s">
        <v>3241</v>
      </c>
    </row>
    <row r="205" spans="1:8" x14ac:dyDescent="0.3">
      <c r="A205" s="179">
        <v>2019</v>
      </c>
      <c r="B205" s="179" t="s">
        <v>3076</v>
      </c>
      <c r="C205" s="179" t="s">
        <v>3039</v>
      </c>
      <c r="D205" s="179" t="s">
        <v>3049</v>
      </c>
      <c r="E205" s="179" t="s">
        <v>3050</v>
      </c>
      <c r="F205" s="182">
        <v>235.5</v>
      </c>
      <c r="G205" s="179">
        <v>157</v>
      </c>
      <c r="H205" s="183" t="s">
        <v>3242</v>
      </c>
    </row>
    <row r="206" spans="1:8" x14ac:dyDescent="0.3">
      <c r="A206" s="179">
        <v>2019</v>
      </c>
      <c r="B206" s="179" t="s">
        <v>3076</v>
      </c>
      <c r="C206" s="179" t="s">
        <v>3039</v>
      </c>
      <c r="D206" s="179" t="s">
        <v>3049</v>
      </c>
      <c r="E206" s="179" t="s">
        <v>3050</v>
      </c>
      <c r="F206" s="182">
        <v>235.5</v>
      </c>
      <c r="G206" s="179">
        <v>157</v>
      </c>
      <c r="H206" s="183" t="s">
        <v>3243</v>
      </c>
    </row>
    <row r="207" spans="1:8" x14ac:dyDescent="0.3">
      <c r="A207" s="179">
        <v>2019</v>
      </c>
      <c r="B207" s="179" t="s">
        <v>3076</v>
      </c>
      <c r="C207" s="179" t="s">
        <v>3031</v>
      </c>
      <c r="D207" s="179" t="s">
        <v>133</v>
      </c>
      <c r="E207" s="179" t="s">
        <v>3036</v>
      </c>
      <c r="F207" s="182">
        <v>5380.5</v>
      </c>
      <c r="G207" s="179">
        <v>3587</v>
      </c>
      <c r="H207" s="183" t="s">
        <v>3244</v>
      </c>
    </row>
    <row r="208" spans="1:8" x14ac:dyDescent="0.3">
      <c r="A208" s="179">
        <v>2019</v>
      </c>
      <c r="B208" s="179" t="s">
        <v>3076</v>
      </c>
      <c r="C208" s="179" t="s">
        <v>3031</v>
      </c>
      <c r="D208" s="179" t="s">
        <v>133</v>
      </c>
      <c r="E208" s="179" t="s">
        <v>3036</v>
      </c>
      <c r="F208" s="182">
        <v>5380.5</v>
      </c>
      <c r="G208" s="179">
        <v>3587</v>
      </c>
      <c r="H208" s="183" t="s">
        <v>3245</v>
      </c>
    </row>
    <row r="209" spans="1:8" x14ac:dyDescent="0.3">
      <c r="A209" s="179">
        <v>2019</v>
      </c>
      <c r="B209" s="179" t="s">
        <v>3076</v>
      </c>
      <c r="C209" s="179" t="s">
        <v>3048</v>
      </c>
      <c r="D209" s="179" t="s">
        <v>133</v>
      </c>
      <c r="E209" s="179" t="s">
        <v>3036</v>
      </c>
      <c r="F209" s="182">
        <v>14446.5</v>
      </c>
      <c r="G209" s="179">
        <v>9631</v>
      </c>
      <c r="H209" s="183" t="s">
        <v>3246</v>
      </c>
    </row>
    <row r="210" spans="1:8" x14ac:dyDescent="0.3">
      <c r="A210" s="179">
        <v>2019</v>
      </c>
      <c r="B210" s="179" t="s">
        <v>3076</v>
      </c>
      <c r="C210" s="179" t="s">
        <v>3048</v>
      </c>
      <c r="D210" s="179" t="s">
        <v>133</v>
      </c>
      <c r="E210" s="179" t="s">
        <v>3036</v>
      </c>
      <c r="F210" s="182">
        <v>14446.5</v>
      </c>
      <c r="G210" s="179">
        <v>9631</v>
      </c>
      <c r="H210" s="183" t="s">
        <v>3247</v>
      </c>
    </row>
    <row r="211" spans="1:8" x14ac:dyDescent="0.3">
      <c r="A211" s="179">
        <v>2019</v>
      </c>
      <c r="B211" s="179" t="s">
        <v>3097</v>
      </c>
      <c r="C211" s="179" t="s">
        <v>3048</v>
      </c>
      <c r="D211" s="179" t="s">
        <v>134</v>
      </c>
      <c r="E211" s="179" t="s">
        <v>3028</v>
      </c>
      <c r="F211" s="182">
        <v>2367</v>
      </c>
      <c r="G211" s="179">
        <v>1578</v>
      </c>
      <c r="H211" s="183" t="s">
        <v>3248</v>
      </c>
    </row>
    <row r="212" spans="1:8" x14ac:dyDescent="0.3">
      <c r="A212" s="179">
        <v>2019</v>
      </c>
      <c r="B212" s="179" t="s">
        <v>3097</v>
      </c>
      <c r="C212" s="179" t="s">
        <v>3048</v>
      </c>
      <c r="D212" s="179" t="s">
        <v>134</v>
      </c>
      <c r="E212" s="179" t="s">
        <v>3028</v>
      </c>
      <c r="F212" s="182">
        <v>2367</v>
      </c>
      <c r="G212" s="179">
        <v>1578</v>
      </c>
      <c r="H212" s="183" t="s">
        <v>3249</v>
      </c>
    </row>
    <row r="213" spans="1:8" x14ac:dyDescent="0.3">
      <c r="A213" s="179">
        <v>2019</v>
      </c>
      <c r="B213" s="179" t="s">
        <v>3097</v>
      </c>
      <c r="C213" s="179" t="s">
        <v>3039</v>
      </c>
      <c r="D213" s="179" t="s">
        <v>134</v>
      </c>
      <c r="E213" s="179" t="s">
        <v>3028</v>
      </c>
      <c r="F213" s="182">
        <v>6880.5</v>
      </c>
      <c r="G213" s="179">
        <v>4587</v>
      </c>
      <c r="H213" s="183" t="s">
        <v>3250</v>
      </c>
    </row>
    <row r="214" spans="1:8" x14ac:dyDescent="0.3">
      <c r="A214" s="179">
        <v>2019</v>
      </c>
      <c r="B214" s="179" t="s">
        <v>3097</v>
      </c>
      <c r="C214" s="179" t="s">
        <v>3039</v>
      </c>
      <c r="D214" s="179" t="s">
        <v>134</v>
      </c>
      <c r="E214" s="179" t="s">
        <v>3028</v>
      </c>
      <c r="F214" s="182">
        <v>6880.5</v>
      </c>
      <c r="G214" s="179">
        <v>4587</v>
      </c>
      <c r="H214" s="183" t="s">
        <v>3251</v>
      </c>
    </row>
    <row r="215" spans="1:8" x14ac:dyDescent="0.3">
      <c r="A215" s="179">
        <v>2019</v>
      </c>
      <c r="B215" s="179" t="s">
        <v>3097</v>
      </c>
      <c r="C215" s="179" t="s">
        <v>3027</v>
      </c>
      <c r="D215" s="179" t="s">
        <v>135</v>
      </c>
      <c r="E215" s="179" t="s">
        <v>3036</v>
      </c>
      <c r="F215" s="182">
        <v>2046</v>
      </c>
      <c r="G215" s="179">
        <v>1364</v>
      </c>
      <c r="H215" s="183" t="s">
        <v>3252</v>
      </c>
    </row>
    <row r="216" spans="1:8" x14ac:dyDescent="0.3">
      <c r="A216" s="179">
        <v>2019</v>
      </c>
      <c r="B216" s="179" t="s">
        <v>3097</v>
      </c>
      <c r="C216" s="179" t="s">
        <v>3027</v>
      </c>
      <c r="D216" s="179" t="s">
        <v>135</v>
      </c>
      <c r="E216" s="179" t="s">
        <v>3036</v>
      </c>
      <c r="F216" s="182">
        <v>2046</v>
      </c>
      <c r="G216" s="179">
        <v>1364</v>
      </c>
      <c r="H216" s="183" t="s">
        <v>3253</v>
      </c>
    </row>
    <row r="217" spans="1:8" x14ac:dyDescent="0.3">
      <c r="A217" s="179">
        <v>2019</v>
      </c>
      <c r="B217" s="179" t="s">
        <v>3097</v>
      </c>
      <c r="C217" s="179" t="s">
        <v>3031</v>
      </c>
      <c r="D217" s="179" t="s">
        <v>135</v>
      </c>
      <c r="E217" s="179" t="s">
        <v>3036</v>
      </c>
      <c r="F217" s="182">
        <v>11838</v>
      </c>
      <c r="G217" s="179">
        <v>7892</v>
      </c>
      <c r="H217" s="183" t="s">
        <v>3254</v>
      </c>
    </row>
    <row r="218" spans="1:8" x14ac:dyDescent="0.3">
      <c r="A218" s="179">
        <v>2019</v>
      </c>
      <c r="B218" s="179" t="s">
        <v>3097</v>
      </c>
      <c r="C218" s="179" t="s">
        <v>3031</v>
      </c>
      <c r="D218" s="179" t="s">
        <v>135</v>
      </c>
      <c r="E218" s="179" t="s">
        <v>3036</v>
      </c>
      <c r="F218" s="182">
        <v>7030.5</v>
      </c>
      <c r="G218" s="179">
        <v>4687</v>
      </c>
      <c r="H218" s="183" t="s">
        <v>3255</v>
      </c>
    </row>
    <row r="219" spans="1:8" x14ac:dyDescent="0.3">
      <c r="A219" s="179">
        <v>2019</v>
      </c>
      <c r="B219" s="179" t="s">
        <v>3097</v>
      </c>
      <c r="C219" s="179" t="s">
        <v>3031</v>
      </c>
      <c r="D219" s="179" t="s">
        <v>135</v>
      </c>
      <c r="E219" s="179" t="s">
        <v>3036</v>
      </c>
      <c r="F219" s="182">
        <v>11838</v>
      </c>
      <c r="G219" s="179">
        <v>7892</v>
      </c>
      <c r="H219" s="183" t="s">
        <v>3256</v>
      </c>
    </row>
    <row r="220" spans="1:8" x14ac:dyDescent="0.3">
      <c r="A220" s="179">
        <v>2019</v>
      </c>
      <c r="B220" s="179" t="s">
        <v>3097</v>
      </c>
      <c r="C220" s="179" t="s">
        <v>3031</v>
      </c>
      <c r="D220" s="179" t="s">
        <v>135</v>
      </c>
      <c r="E220" s="179" t="s">
        <v>3036</v>
      </c>
      <c r="F220" s="182">
        <v>7030.5</v>
      </c>
      <c r="G220" s="179">
        <v>4687</v>
      </c>
      <c r="H220" s="183" t="s">
        <v>3257</v>
      </c>
    </row>
    <row r="221" spans="1:8" x14ac:dyDescent="0.3">
      <c r="A221" s="179">
        <v>2019</v>
      </c>
      <c r="B221" s="179" t="s">
        <v>3097</v>
      </c>
      <c r="C221" s="179" t="s">
        <v>3048</v>
      </c>
      <c r="D221" s="179" t="s">
        <v>135</v>
      </c>
      <c r="E221" s="179" t="s">
        <v>3036</v>
      </c>
      <c r="F221" s="182">
        <v>2367</v>
      </c>
      <c r="G221" s="179">
        <v>1578</v>
      </c>
      <c r="H221" s="183" t="s">
        <v>3258</v>
      </c>
    </row>
    <row r="222" spans="1:8" x14ac:dyDescent="0.3">
      <c r="A222" s="179">
        <v>2019</v>
      </c>
      <c r="B222" s="179" t="s">
        <v>3097</v>
      </c>
      <c r="C222" s="179" t="s">
        <v>3048</v>
      </c>
      <c r="D222" s="179" t="s">
        <v>135</v>
      </c>
      <c r="E222" s="179" t="s">
        <v>3036</v>
      </c>
      <c r="F222" s="182">
        <v>2367</v>
      </c>
      <c r="G222" s="179">
        <v>1578</v>
      </c>
      <c r="H222" s="183" t="s">
        <v>3259</v>
      </c>
    </row>
    <row r="223" spans="1:8" x14ac:dyDescent="0.3">
      <c r="A223" s="179">
        <v>2019</v>
      </c>
      <c r="B223" s="179" t="s">
        <v>3097</v>
      </c>
      <c r="C223" s="179" t="s">
        <v>3031</v>
      </c>
      <c r="D223" s="179" t="s">
        <v>3042</v>
      </c>
      <c r="E223" s="179" t="s">
        <v>3043</v>
      </c>
      <c r="F223" s="182">
        <v>13428</v>
      </c>
      <c r="G223" s="179">
        <v>8952</v>
      </c>
      <c r="H223" s="183" t="s">
        <v>3260</v>
      </c>
    </row>
    <row r="224" spans="1:8" x14ac:dyDescent="0.3">
      <c r="A224" s="179">
        <v>2019</v>
      </c>
      <c r="B224" s="179" t="s">
        <v>3097</v>
      </c>
      <c r="C224" s="179" t="s">
        <v>3031</v>
      </c>
      <c r="D224" s="179" t="s">
        <v>3042</v>
      </c>
      <c r="E224" s="179" t="s">
        <v>3043</v>
      </c>
      <c r="F224" s="182">
        <v>13428</v>
      </c>
      <c r="G224" s="179">
        <v>8952</v>
      </c>
      <c r="H224" s="183" t="s">
        <v>3261</v>
      </c>
    </row>
    <row r="225" spans="1:8" x14ac:dyDescent="0.3">
      <c r="A225" s="179">
        <v>2019</v>
      </c>
      <c r="B225" s="179" t="s">
        <v>3097</v>
      </c>
      <c r="C225" s="179" t="s">
        <v>3048</v>
      </c>
      <c r="D225" s="179" t="s">
        <v>3042</v>
      </c>
      <c r="E225" s="179" t="s">
        <v>3043</v>
      </c>
      <c r="F225" s="182">
        <v>2367</v>
      </c>
      <c r="G225" s="179">
        <v>1578</v>
      </c>
      <c r="H225" s="183" t="s">
        <v>3262</v>
      </c>
    </row>
    <row r="226" spans="1:8" x14ac:dyDescent="0.3">
      <c r="A226" s="179">
        <v>2019</v>
      </c>
      <c r="B226" s="179" t="s">
        <v>3097</v>
      </c>
      <c r="C226" s="179" t="s">
        <v>3048</v>
      </c>
      <c r="D226" s="179" t="s">
        <v>3042</v>
      </c>
      <c r="E226" s="179" t="s">
        <v>3043</v>
      </c>
      <c r="F226" s="182">
        <v>2367</v>
      </c>
      <c r="G226" s="179">
        <v>1578</v>
      </c>
      <c r="H226" s="183" t="s">
        <v>3263</v>
      </c>
    </row>
    <row r="227" spans="1:8" x14ac:dyDescent="0.3">
      <c r="A227" s="179">
        <v>2019</v>
      </c>
      <c r="B227" s="179" t="s">
        <v>3097</v>
      </c>
      <c r="C227" s="179" t="s">
        <v>3039</v>
      </c>
      <c r="D227" s="179" t="s">
        <v>3042</v>
      </c>
      <c r="E227" s="179" t="s">
        <v>3043</v>
      </c>
      <c r="F227" s="182">
        <v>8793</v>
      </c>
      <c r="G227" s="179">
        <v>5862</v>
      </c>
      <c r="H227" s="183" t="s">
        <v>3264</v>
      </c>
    </row>
    <row r="228" spans="1:8" x14ac:dyDescent="0.3">
      <c r="A228" s="179">
        <v>2019</v>
      </c>
      <c r="B228" s="179" t="s">
        <v>3097</v>
      </c>
      <c r="C228" s="179" t="s">
        <v>3039</v>
      </c>
      <c r="D228" s="179" t="s">
        <v>3042</v>
      </c>
      <c r="E228" s="179" t="s">
        <v>3043</v>
      </c>
      <c r="F228" s="182">
        <v>11122.5</v>
      </c>
      <c r="G228" s="179">
        <v>7415</v>
      </c>
      <c r="H228" s="183" t="s">
        <v>3265</v>
      </c>
    </row>
    <row r="229" spans="1:8" x14ac:dyDescent="0.3">
      <c r="A229" s="179">
        <v>2019</v>
      </c>
      <c r="B229" s="179" t="s">
        <v>3097</v>
      </c>
      <c r="C229" s="179" t="s">
        <v>3039</v>
      </c>
      <c r="D229" s="179" t="s">
        <v>3042</v>
      </c>
      <c r="E229" s="179" t="s">
        <v>3043</v>
      </c>
      <c r="F229" s="182">
        <v>14619</v>
      </c>
      <c r="G229" s="179">
        <v>9746</v>
      </c>
      <c r="H229" s="183" t="s">
        <v>3266</v>
      </c>
    </row>
    <row r="230" spans="1:8" x14ac:dyDescent="0.3">
      <c r="A230" s="179">
        <v>2019</v>
      </c>
      <c r="B230" s="179" t="s">
        <v>3097</v>
      </c>
      <c r="C230" s="179" t="s">
        <v>3039</v>
      </c>
      <c r="D230" s="179" t="s">
        <v>3042</v>
      </c>
      <c r="E230" s="179" t="s">
        <v>3043</v>
      </c>
      <c r="F230" s="182">
        <v>8793</v>
      </c>
      <c r="G230" s="179">
        <v>5862</v>
      </c>
      <c r="H230" s="183" t="s">
        <v>3267</v>
      </c>
    </row>
    <row r="231" spans="1:8" x14ac:dyDescent="0.3">
      <c r="A231" s="179">
        <v>2019</v>
      </c>
      <c r="B231" s="179" t="s">
        <v>3097</v>
      </c>
      <c r="C231" s="179" t="s">
        <v>3039</v>
      </c>
      <c r="D231" s="179" t="s">
        <v>3042</v>
      </c>
      <c r="E231" s="179" t="s">
        <v>3043</v>
      </c>
      <c r="F231" s="182">
        <v>11122.5</v>
      </c>
      <c r="G231" s="179">
        <v>7415</v>
      </c>
      <c r="H231" s="183" t="s">
        <v>3268</v>
      </c>
    </row>
    <row r="232" spans="1:8" x14ac:dyDescent="0.3">
      <c r="A232" s="179">
        <v>2019</v>
      </c>
      <c r="B232" s="179" t="s">
        <v>3097</v>
      </c>
      <c r="C232" s="179" t="s">
        <v>3039</v>
      </c>
      <c r="D232" s="179" t="s">
        <v>3042</v>
      </c>
      <c r="E232" s="179" t="s">
        <v>3043</v>
      </c>
      <c r="F232" s="182">
        <v>14619</v>
      </c>
      <c r="G232" s="179">
        <v>9746</v>
      </c>
      <c r="H232" s="183" t="s">
        <v>3269</v>
      </c>
    </row>
    <row r="233" spans="1:8" x14ac:dyDescent="0.3">
      <c r="A233" s="179">
        <v>2019</v>
      </c>
      <c r="B233" s="179" t="s">
        <v>3097</v>
      </c>
      <c r="C233" s="179" t="s">
        <v>3031</v>
      </c>
      <c r="D233" s="179" t="s">
        <v>3049</v>
      </c>
      <c r="E233" s="179" t="s">
        <v>3050</v>
      </c>
      <c r="F233" s="182">
        <v>11838</v>
      </c>
      <c r="G233" s="179">
        <v>7892</v>
      </c>
      <c r="H233" s="183" t="s">
        <v>3270</v>
      </c>
    </row>
    <row r="234" spans="1:8" x14ac:dyDescent="0.3">
      <c r="A234" s="179">
        <v>2019</v>
      </c>
      <c r="B234" s="179" t="s">
        <v>3097</v>
      </c>
      <c r="C234" s="179" t="s">
        <v>3031</v>
      </c>
      <c r="D234" s="179" t="s">
        <v>3049</v>
      </c>
      <c r="E234" s="179" t="s">
        <v>3050</v>
      </c>
      <c r="F234" s="182">
        <v>11979</v>
      </c>
      <c r="G234" s="179">
        <v>7986</v>
      </c>
      <c r="H234" s="183" t="s">
        <v>3271</v>
      </c>
    </row>
    <row r="235" spans="1:8" x14ac:dyDescent="0.3">
      <c r="A235" s="179">
        <v>2019</v>
      </c>
      <c r="B235" s="179" t="s">
        <v>3097</v>
      </c>
      <c r="C235" s="179" t="s">
        <v>3031</v>
      </c>
      <c r="D235" s="179" t="s">
        <v>3049</v>
      </c>
      <c r="E235" s="179" t="s">
        <v>3050</v>
      </c>
      <c r="F235" s="182">
        <v>11838</v>
      </c>
      <c r="G235" s="179">
        <v>7892</v>
      </c>
      <c r="H235" s="183" t="s">
        <v>3272</v>
      </c>
    </row>
    <row r="236" spans="1:8" x14ac:dyDescent="0.3">
      <c r="A236" s="179">
        <v>2019</v>
      </c>
      <c r="B236" s="179" t="s">
        <v>3097</v>
      </c>
      <c r="C236" s="179" t="s">
        <v>3031</v>
      </c>
      <c r="D236" s="179" t="s">
        <v>3049</v>
      </c>
      <c r="E236" s="179" t="s">
        <v>3050</v>
      </c>
      <c r="F236" s="182">
        <v>11979</v>
      </c>
      <c r="G236" s="179">
        <v>7986</v>
      </c>
      <c r="H236" s="183" t="s">
        <v>3273</v>
      </c>
    </row>
    <row r="237" spans="1:8" x14ac:dyDescent="0.3">
      <c r="A237" s="179">
        <v>2019</v>
      </c>
      <c r="B237" s="179" t="s">
        <v>3097</v>
      </c>
      <c r="C237" s="179" t="s">
        <v>3027</v>
      </c>
      <c r="D237" s="179" t="s">
        <v>133</v>
      </c>
      <c r="E237" s="179" t="s">
        <v>3036</v>
      </c>
      <c r="F237" s="182">
        <v>2046</v>
      </c>
      <c r="G237" s="179">
        <v>1364</v>
      </c>
      <c r="H237" s="183" t="s">
        <v>3274</v>
      </c>
    </row>
    <row r="238" spans="1:8" x14ac:dyDescent="0.3">
      <c r="A238" s="179">
        <v>2019</v>
      </c>
      <c r="B238" s="179" t="s">
        <v>3097</v>
      </c>
      <c r="C238" s="179" t="s">
        <v>3027</v>
      </c>
      <c r="D238" s="179" t="s">
        <v>133</v>
      </c>
      <c r="E238" s="179" t="s">
        <v>3036</v>
      </c>
      <c r="F238" s="182">
        <v>2046</v>
      </c>
      <c r="G238" s="179">
        <v>1364</v>
      </c>
      <c r="H238" s="183" t="s">
        <v>3275</v>
      </c>
    </row>
    <row r="239" spans="1:8" x14ac:dyDescent="0.3">
      <c r="A239" s="179">
        <v>2019</v>
      </c>
      <c r="B239" s="179" t="s">
        <v>3097</v>
      </c>
      <c r="C239" s="179" t="s">
        <v>3031</v>
      </c>
      <c r="D239" s="179" t="s">
        <v>133</v>
      </c>
      <c r="E239" s="179" t="s">
        <v>3036</v>
      </c>
      <c r="F239" s="182">
        <v>7030.5</v>
      </c>
      <c r="G239" s="179">
        <v>4687</v>
      </c>
      <c r="H239" s="183" t="s">
        <v>3276</v>
      </c>
    </row>
    <row r="240" spans="1:8" x14ac:dyDescent="0.3">
      <c r="A240" s="179">
        <v>2019</v>
      </c>
      <c r="B240" s="179" t="s">
        <v>3097</v>
      </c>
      <c r="C240" s="179" t="s">
        <v>3031</v>
      </c>
      <c r="D240" s="179" t="s">
        <v>133</v>
      </c>
      <c r="E240" s="179" t="s">
        <v>3036</v>
      </c>
      <c r="F240" s="182">
        <v>7030.5</v>
      </c>
      <c r="G240" s="179">
        <v>4687</v>
      </c>
      <c r="H240" s="183" t="s">
        <v>3277</v>
      </c>
    </row>
    <row r="241" spans="1:8" x14ac:dyDescent="0.3">
      <c r="A241" s="179">
        <v>2019</v>
      </c>
      <c r="B241" s="179" t="s">
        <v>836</v>
      </c>
      <c r="C241" s="179" t="s">
        <v>3027</v>
      </c>
      <c r="D241" s="179" t="s">
        <v>134</v>
      </c>
      <c r="E241" s="179" t="s">
        <v>3028</v>
      </c>
      <c r="F241" s="182">
        <v>747</v>
      </c>
      <c r="G241" s="179">
        <v>498</v>
      </c>
      <c r="H241" s="183" t="s">
        <v>3278</v>
      </c>
    </row>
    <row r="242" spans="1:8" x14ac:dyDescent="0.3">
      <c r="A242" s="179">
        <v>2019</v>
      </c>
      <c r="B242" s="179" t="s">
        <v>836</v>
      </c>
      <c r="C242" s="179" t="s">
        <v>3027</v>
      </c>
      <c r="D242" s="179" t="s">
        <v>134</v>
      </c>
      <c r="E242" s="179" t="s">
        <v>3028</v>
      </c>
      <c r="F242" s="182">
        <v>747</v>
      </c>
      <c r="G242" s="179">
        <v>498</v>
      </c>
      <c r="H242" s="183" t="s">
        <v>3279</v>
      </c>
    </row>
    <row r="243" spans="1:8" x14ac:dyDescent="0.3">
      <c r="A243" s="179">
        <v>2019</v>
      </c>
      <c r="B243" s="179" t="s">
        <v>836</v>
      </c>
      <c r="C243" s="179" t="s">
        <v>3048</v>
      </c>
      <c r="D243" s="179" t="s">
        <v>134</v>
      </c>
      <c r="E243" s="179" t="s">
        <v>3028</v>
      </c>
      <c r="F243" s="182">
        <v>7342.5</v>
      </c>
      <c r="G243" s="179">
        <v>4895</v>
      </c>
      <c r="H243" s="183" t="s">
        <v>3280</v>
      </c>
    </row>
    <row r="244" spans="1:8" x14ac:dyDescent="0.3">
      <c r="A244" s="179">
        <v>2019</v>
      </c>
      <c r="B244" s="179" t="s">
        <v>836</v>
      </c>
      <c r="C244" s="179" t="s">
        <v>3048</v>
      </c>
      <c r="D244" s="179" t="s">
        <v>134</v>
      </c>
      <c r="E244" s="179" t="s">
        <v>3028</v>
      </c>
      <c r="F244" s="182">
        <v>7342.5</v>
      </c>
      <c r="G244" s="179">
        <v>4895</v>
      </c>
      <c r="H244" s="183" t="s">
        <v>3281</v>
      </c>
    </row>
    <row r="245" spans="1:8" x14ac:dyDescent="0.3">
      <c r="A245" s="179">
        <v>2019</v>
      </c>
      <c r="B245" s="179" t="s">
        <v>836</v>
      </c>
      <c r="C245" s="179" t="s">
        <v>3031</v>
      </c>
      <c r="D245" s="179" t="s">
        <v>135</v>
      </c>
      <c r="E245" s="179" t="s">
        <v>3036</v>
      </c>
      <c r="F245" s="182">
        <v>6880.5</v>
      </c>
      <c r="G245" s="179">
        <v>4587</v>
      </c>
      <c r="H245" s="183" t="s">
        <v>3282</v>
      </c>
    </row>
    <row r="246" spans="1:8" x14ac:dyDescent="0.3">
      <c r="A246" s="179">
        <v>2019</v>
      </c>
      <c r="B246" s="179" t="s">
        <v>836</v>
      </c>
      <c r="C246" s="179" t="s">
        <v>3031</v>
      </c>
      <c r="D246" s="179" t="s">
        <v>135</v>
      </c>
      <c r="E246" s="179" t="s">
        <v>3036</v>
      </c>
      <c r="F246" s="182">
        <v>6880.5</v>
      </c>
      <c r="G246" s="179">
        <v>4587</v>
      </c>
      <c r="H246" s="183" t="s">
        <v>3283</v>
      </c>
    </row>
    <row r="247" spans="1:8" x14ac:dyDescent="0.3">
      <c r="A247" s="179">
        <v>2019</v>
      </c>
      <c r="B247" s="179" t="s">
        <v>836</v>
      </c>
      <c r="C247" s="179" t="s">
        <v>3048</v>
      </c>
      <c r="D247" s="179" t="s">
        <v>135</v>
      </c>
      <c r="E247" s="179" t="s">
        <v>3036</v>
      </c>
      <c r="F247" s="182">
        <v>7344</v>
      </c>
      <c r="G247" s="179">
        <v>4896</v>
      </c>
      <c r="H247" s="183" t="s">
        <v>3284</v>
      </c>
    </row>
    <row r="248" spans="1:8" x14ac:dyDescent="0.3">
      <c r="A248" s="179">
        <v>2019</v>
      </c>
      <c r="B248" s="179" t="s">
        <v>836</v>
      </c>
      <c r="C248" s="179" t="s">
        <v>3048</v>
      </c>
      <c r="D248" s="179" t="s">
        <v>135</v>
      </c>
      <c r="E248" s="179" t="s">
        <v>3036</v>
      </c>
      <c r="F248" s="182">
        <v>7344</v>
      </c>
      <c r="G248" s="179">
        <v>4896</v>
      </c>
      <c r="H248" s="183" t="s">
        <v>3285</v>
      </c>
    </row>
    <row r="249" spans="1:8" x14ac:dyDescent="0.3">
      <c r="A249" s="179">
        <v>2019</v>
      </c>
      <c r="B249" s="179" t="s">
        <v>836</v>
      </c>
      <c r="C249" s="179" t="s">
        <v>3031</v>
      </c>
      <c r="D249" s="179" t="s">
        <v>3042</v>
      </c>
      <c r="E249" s="179" t="s">
        <v>3043</v>
      </c>
      <c r="F249" s="182">
        <v>5380.5</v>
      </c>
      <c r="G249" s="179">
        <v>3587</v>
      </c>
      <c r="H249" s="183" t="s">
        <v>3286</v>
      </c>
    </row>
    <row r="250" spans="1:8" x14ac:dyDescent="0.3">
      <c r="A250" s="179">
        <v>2019</v>
      </c>
      <c r="B250" s="179" t="s">
        <v>836</v>
      </c>
      <c r="C250" s="179" t="s">
        <v>3031</v>
      </c>
      <c r="D250" s="179" t="s">
        <v>3042</v>
      </c>
      <c r="E250" s="179" t="s">
        <v>3043</v>
      </c>
      <c r="F250" s="182">
        <v>11838</v>
      </c>
      <c r="G250" s="179">
        <v>7892</v>
      </c>
      <c r="H250" s="183" t="s">
        <v>3287</v>
      </c>
    </row>
    <row r="251" spans="1:8" x14ac:dyDescent="0.3">
      <c r="A251" s="179">
        <v>2019</v>
      </c>
      <c r="B251" s="179" t="s">
        <v>836</v>
      </c>
      <c r="C251" s="179" t="s">
        <v>3031</v>
      </c>
      <c r="D251" s="179" t="s">
        <v>3042</v>
      </c>
      <c r="E251" s="179" t="s">
        <v>3043</v>
      </c>
      <c r="F251" s="182">
        <v>5380.5</v>
      </c>
      <c r="G251" s="179">
        <v>3587</v>
      </c>
      <c r="H251" s="183" t="s">
        <v>3288</v>
      </c>
    </row>
    <row r="252" spans="1:8" x14ac:dyDescent="0.3">
      <c r="A252" s="179">
        <v>2019</v>
      </c>
      <c r="B252" s="179" t="s">
        <v>836</v>
      </c>
      <c r="C252" s="179" t="s">
        <v>3031</v>
      </c>
      <c r="D252" s="179" t="s">
        <v>3042</v>
      </c>
      <c r="E252" s="179" t="s">
        <v>3043</v>
      </c>
      <c r="F252" s="182">
        <v>11838</v>
      </c>
      <c r="G252" s="179">
        <v>7892</v>
      </c>
      <c r="H252" s="183" t="s">
        <v>3289</v>
      </c>
    </row>
    <row r="253" spans="1:8" x14ac:dyDescent="0.3">
      <c r="A253" s="179">
        <v>2019</v>
      </c>
      <c r="B253" s="179" t="s">
        <v>836</v>
      </c>
      <c r="C253" s="179" t="s">
        <v>3031</v>
      </c>
      <c r="D253" s="179" t="s">
        <v>3049</v>
      </c>
      <c r="E253" s="179" t="s">
        <v>3050</v>
      </c>
      <c r="F253" s="182">
        <v>6880.5</v>
      </c>
      <c r="G253" s="179">
        <v>4587</v>
      </c>
      <c r="H253" s="183" t="s">
        <v>3290</v>
      </c>
    </row>
    <row r="254" spans="1:8" x14ac:dyDescent="0.3">
      <c r="A254" s="179">
        <v>2019</v>
      </c>
      <c r="B254" s="179" t="s">
        <v>836</v>
      </c>
      <c r="C254" s="179" t="s">
        <v>3031</v>
      </c>
      <c r="D254" s="179" t="s">
        <v>3049</v>
      </c>
      <c r="E254" s="179" t="s">
        <v>3050</v>
      </c>
      <c r="F254" s="182">
        <v>7318.5</v>
      </c>
      <c r="G254" s="179">
        <v>4879</v>
      </c>
      <c r="H254" s="183" t="s">
        <v>3291</v>
      </c>
    </row>
    <row r="255" spans="1:8" x14ac:dyDescent="0.3">
      <c r="A255" s="179">
        <v>2019</v>
      </c>
      <c r="B255" s="179" t="s">
        <v>836</v>
      </c>
      <c r="C255" s="179" t="s">
        <v>3031</v>
      </c>
      <c r="D255" s="179" t="s">
        <v>3049</v>
      </c>
      <c r="E255" s="179" t="s">
        <v>3050</v>
      </c>
      <c r="F255" s="182">
        <v>6880.5</v>
      </c>
      <c r="G255" s="179">
        <v>4587</v>
      </c>
      <c r="H255" s="183" t="s">
        <v>3292</v>
      </c>
    </row>
    <row r="256" spans="1:8" x14ac:dyDescent="0.3">
      <c r="A256" s="179">
        <v>2019</v>
      </c>
      <c r="B256" s="179" t="s">
        <v>836</v>
      </c>
      <c r="C256" s="179" t="s">
        <v>3031</v>
      </c>
      <c r="D256" s="179" t="s">
        <v>3049</v>
      </c>
      <c r="E256" s="179" t="s">
        <v>3050</v>
      </c>
      <c r="F256" s="182">
        <v>7318.5</v>
      </c>
      <c r="G256" s="179">
        <v>4879</v>
      </c>
      <c r="H256" s="183" t="s">
        <v>3293</v>
      </c>
    </row>
    <row r="257" spans="1:8" x14ac:dyDescent="0.3">
      <c r="A257" s="179">
        <v>2019</v>
      </c>
      <c r="B257" s="179" t="s">
        <v>836</v>
      </c>
      <c r="C257" s="179" t="s">
        <v>3048</v>
      </c>
      <c r="D257" s="179" t="s">
        <v>3049</v>
      </c>
      <c r="E257" s="179" t="s">
        <v>3050</v>
      </c>
      <c r="F257" s="182">
        <v>7344</v>
      </c>
      <c r="G257" s="179">
        <v>4896</v>
      </c>
      <c r="H257" s="183" t="s">
        <v>3294</v>
      </c>
    </row>
    <row r="258" spans="1:8" x14ac:dyDescent="0.3">
      <c r="A258" s="179">
        <v>2019</v>
      </c>
      <c r="B258" s="179" t="s">
        <v>836</v>
      </c>
      <c r="C258" s="179" t="s">
        <v>3048</v>
      </c>
      <c r="D258" s="179" t="s">
        <v>3049</v>
      </c>
      <c r="E258" s="179" t="s">
        <v>3050</v>
      </c>
      <c r="F258" s="182">
        <v>7344</v>
      </c>
      <c r="G258" s="179">
        <v>4896</v>
      </c>
      <c r="H258" s="183" t="s">
        <v>3295</v>
      </c>
    </row>
    <row r="259" spans="1:8" x14ac:dyDescent="0.3">
      <c r="A259" s="179">
        <v>2019</v>
      </c>
      <c r="B259" s="179" t="s">
        <v>836</v>
      </c>
      <c r="C259" s="179" t="s">
        <v>3031</v>
      </c>
      <c r="D259" s="179" t="s">
        <v>133</v>
      </c>
      <c r="E259" s="179" t="s">
        <v>3036</v>
      </c>
      <c r="F259" s="182">
        <v>9486</v>
      </c>
      <c r="G259" s="179">
        <v>6324</v>
      </c>
      <c r="H259" s="183" t="s">
        <v>3296</v>
      </c>
    </row>
    <row r="260" spans="1:8" x14ac:dyDescent="0.3">
      <c r="A260" s="179">
        <v>2019</v>
      </c>
      <c r="B260" s="179" t="s">
        <v>836</v>
      </c>
      <c r="C260" s="179" t="s">
        <v>3031</v>
      </c>
      <c r="D260" s="179" t="s">
        <v>133</v>
      </c>
      <c r="E260" s="179" t="s">
        <v>3036</v>
      </c>
      <c r="F260" s="182">
        <v>9486</v>
      </c>
      <c r="G260" s="179">
        <v>6324</v>
      </c>
      <c r="H260" s="183" t="s">
        <v>3297</v>
      </c>
    </row>
    <row r="261" spans="1:8" x14ac:dyDescent="0.3">
      <c r="A261" s="179">
        <v>2019</v>
      </c>
      <c r="B261" s="179" t="s">
        <v>836</v>
      </c>
      <c r="C261" s="179" t="s">
        <v>3039</v>
      </c>
      <c r="D261" s="179" t="s">
        <v>133</v>
      </c>
      <c r="E261" s="179" t="s">
        <v>3036</v>
      </c>
      <c r="F261" s="182">
        <v>6880.5</v>
      </c>
      <c r="G261" s="179">
        <v>4587</v>
      </c>
      <c r="H261" s="183" t="s">
        <v>3298</v>
      </c>
    </row>
    <row r="262" spans="1:8" x14ac:dyDescent="0.3">
      <c r="A262" s="179">
        <v>2019</v>
      </c>
      <c r="B262" s="179" t="s">
        <v>836</v>
      </c>
      <c r="C262" s="179" t="s">
        <v>3039</v>
      </c>
      <c r="D262" s="179" t="s">
        <v>133</v>
      </c>
      <c r="E262" s="179" t="s">
        <v>3036</v>
      </c>
      <c r="F262" s="182">
        <v>6880.5</v>
      </c>
      <c r="G262" s="179">
        <v>4587</v>
      </c>
      <c r="H262" s="183" t="s">
        <v>3299</v>
      </c>
    </row>
    <row r="263" spans="1:8" x14ac:dyDescent="0.3">
      <c r="A263" s="179">
        <v>2019</v>
      </c>
      <c r="B263" s="179" t="s">
        <v>3150</v>
      </c>
      <c r="C263" s="179" t="s">
        <v>3031</v>
      </c>
      <c r="D263" s="179" t="s">
        <v>134</v>
      </c>
      <c r="E263" s="179" t="s">
        <v>3028</v>
      </c>
      <c r="F263" s="182">
        <v>4666</v>
      </c>
      <c r="G263" s="179">
        <v>5623</v>
      </c>
      <c r="H263" s="183" t="s">
        <v>3300</v>
      </c>
    </row>
    <row r="264" spans="1:8" x14ac:dyDescent="0.3">
      <c r="A264" s="179">
        <v>2019</v>
      </c>
      <c r="B264" s="179" t="s">
        <v>3150</v>
      </c>
      <c r="C264" s="179" t="s">
        <v>3031</v>
      </c>
      <c r="D264" s="179" t="s">
        <v>134</v>
      </c>
      <c r="E264" s="179" t="s">
        <v>3028</v>
      </c>
      <c r="F264" s="182">
        <v>10992</v>
      </c>
      <c r="G264" s="179">
        <v>7328</v>
      </c>
      <c r="H264" s="183" t="s">
        <v>3301</v>
      </c>
    </row>
    <row r="265" spans="1:8" x14ac:dyDescent="0.3">
      <c r="A265" s="179">
        <v>2019</v>
      </c>
      <c r="B265" s="179" t="s">
        <v>3150</v>
      </c>
      <c r="C265" s="179" t="s">
        <v>3031</v>
      </c>
      <c r="D265" s="179" t="s">
        <v>134</v>
      </c>
      <c r="E265" s="179" t="s">
        <v>3028</v>
      </c>
      <c r="F265" s="182">
        <v>4666</v>
      </c>
      <c r="G265" s="179">
        <v>5623</v>
      </c>
      <c r="H265" s="183" t="s">
        <v>3302</v>
      </c>
    </row>
    <row r="266" spans="1:8" x14ac:dyDescent="0.3">
      <c r="A266" s="179">
        <v>2019</v>
      </c>
      <c r="B266" s="179" t="s">
        <v>3150</v>
      </c>
      <c r="C266" s="179" t="s">
        <v>3031</v>
      </c>
      <c r="D266" s="179" t="s">
        <v>134</v>
      </c>
      <c r="E266" s="179" t="s">
        <v>3028</v>
      </c>
      <c r="F266" s="182">
        <v>10992</v>
      </c>
      <c r="G266" s="179">
        <v>7328</v>
      </c>
      <c r="H266" s="183" t="s">
        <v>3303</v>
      </c>
    </row>
    <row r="267" spans="1:8" x14ac:dyDescent="0.3">
      <c r="A267" s="179">
        <v>2019</v>
      </c>
      <c r="B267" s="179" t="s">
        <v>3150</v>
      </c>
      <c r="C267" s="179" t="s">
        <v>3027</v>
      </c>
      <c r="D267" s="179" t="s">
        <v>135</v>
      </c>
      <c r="E267" s="179" t="s">
        <v>3036</v>
      </c>
      <c r="F267" s="182">
        <v>3897</v>
      </c>
      <c r="G267" s="179">
        <v>2598</v>
      </c>
      <c r="H267" s="183" t="s">
        <v>3304</v>
      </c>
    </row>
    <row r="268" spans="1:8" x14ac:dyDescent="0.3">
      <c r="A268" s="179">
        <v>2019</v>
      </c>
      <c r="B268" s="179" t="s">
        <v>3150</v>
      </c>
      <c r="C268" s="179" t="s">
        <v>3027</v>
      </c>
      <c r="D268" s="179" t="s">
        <v>135</v>
      </c>
      <c r="E268" s="179" t="s">
        <v>3036</v>
      </c>
      <c r="F268" s="182">
        <v>3897</v>
      </c>
      <c r="G268" s="179">
        <v>2598</v>
      </c>
      <c r="H268" s="183" t="s">
        <v>3305</v>
      </c>
    </row>
    <row r="269" spans="1:8" x14ac:dyDescent="0.3">
      <c r="A269" s="179">
        <v>2019</v>
      </c>
      <c r="B269" s="179" t="s">
        <v>3150</v>
      </c>
      <c r="C269" s="179" t="s">
        <v>3031</v>
      </c>
      <c r="D269" s="179" t="s">
        <v>135</v>
      </c>
      <c r="E269" s="179" t="s">
        <v>3036</v>
      </c>
      <c r="F269" s="182">
        <v>4666</v>
      </c>
      <c r="G269" s="179">
        <v>5623</v>
      </c>
      <c r="H269" s="183" t="s">
        <v>3306</v>
      </c>
    </row>
    <row r="270" spans="1:8" x14ac:dyDescent="0.3">
      <c r="A270" s="179">
        <v>2019</v>
      </c>
      <c r="B270" s="179" t="s">
        <v>3150</v>
      </c>
      <c r="C270" s="179" t="s">
        <v>3031</v>
      </c>
      <c r="D270" s="179" t="s">
        <v>135</v>
      </c>
      <c r="E270" s="179" t="s">
        <v>3036</v>
      </c>
      <c r="F270" s="182">
        <v>4666</v>
      </c>
      <c r="G270" s="179">
        <v>5623</v>
      </c>
      <c r="H270" s="183" t="s">
        <v>3307</v>
      </c>
    </row>
    <row r="271" spans="1:8" x14ac:dyDescent="0.3">
      <c r="A271" s="179">
        <v>2019</v>
      </c>
      <c r="B271" s="179" t="s">
        <v>3150</v>
      </c>
      <c r="C271" s="179" t="s">
        <v>3027</v>
      </c>
      <c r="D271" s="179" t="s">
        <v>3042</v>
      </c>
      <c r="E271" s="179" t="s">
        <v>3043</v>
      </c>
      <c r="F271" s="182">
        <v>747</v>
      </c>
      <c r="G271" s="179">
        <v>498</v>
      </c>
      <c r="H271" s="183" t="s">
        <v>3308</v>
      </c>
    </row>
    <row r="272" spans="1:8" x14ac:dyDescent="0.3">
      <c r="A272" s="179">
        <v>2019</v>
      </c>
      <c r="B272" s="179" t="s">
        <v>3150</v>
      </c>
      <c r="C272" s="179" t="s">
        <v>3027</v>
      </c>
      <c r="D272" s="179" t="s">
        <v>3042</v>
      </c>
      <c r="E272" s="179" t="s">
        <v>3043</v>
      </c>
      <c r="F272" s="182">
        <v>747</v>
      </c>
      <c r="G272" s="179">
        <v>498</v>
      </c>
      <c r="H272" s="183" t="s">
        <v>3309</v>
      </c>
    </row>
    <row r="273" spans="1:8" x14ac:dyDescent="0.3">
      <c r="A273" s="179">
        <v>2019</v>
      </c>
      <c r="B273" s="179" t="s">
        <v>3150</v>
      </c>
      <c r="C273" s="179" t="s">
        <v>3039</v>
      </c>
      <c r="D273" s="179" t="s">
        <v>3042</v>
      </c>
      <c r="E273" s="179" t="s">
        <v>3043</v>
      </c>
      <c r="F273" s="182">
        <v>6880.5</v>
      </c>
      <c r="G273" s="179">
        <v>4587</v>
      </c>
      <c r="H273" s="183" t="s">
        <v>3310</v>
      </c>
    </row>
    <row r="274" spans="1:8" x14ac:dyDescent="0.3">
      <c r="A274" s="179">
        <v>2019</v>
      </c>
      <c r="B274" s="179" t="s">
        <v>3150</v>
      </c>
      <c r="C274" s="179" t="s">
        <v>3039</v>
      </c>
      <c r="D274" s="179" t="s">
        <v>3042</v>
      </c>
      <c r="E274" s="179" t="s">
        <v>3043</v>
      </c>
      <c r="F274" s="182">
        <v>6880.5</v>
      </c>
      <c r="G274" s="179">
        <v>4587</v>
      </c>
      <c r="H274" s="183" t="s">
        <v>3311</v>
      </c>
    </row>
    <row r="275" spans="1:8" x14ac:dyDescent="0.3">
      <c r="A275" s="179">
        <v>2019</v>
      </c>
      <c r="B275" s="179" t="s">
        <v>3150</v>
      </c>
      <c r="C275" s="179" t="s">
        <v>3027</v>
      </c>
      <c r="D275" s="179" t="s">
        <v>3049</v>
      </c>
      <c r="E275" s="179" t="s">
        <v>3050</v>
      </c>
      <c r="F275" s="182">
        <v>3897</v>
      </c>
      <c r="G275" s="179">
        <v>2598</v>
      </c>
      <c r="H275" s="183" t="s">
        <v>3312</v>
      </c>
    </row>
    <row r="276" spans="1:8" x14ac:dyDescent="0.3">
      <c r="A276" s="179">
        <v>2019</v>
      </c>
      <c r="B276" s="179" t="s">
        <v>3150</v>
      </c>
      <c r="C276" s="179" t="s">
        <v>3027</v>
      </c>
      <c r="D276" s="179" t="s">
        <v>3049</v>
      </c>
      <c r="E276" s="179" t="s">
        <v>3050</v>
      </c>
      <c r="F276" s="182">
        <v>3897</v>
      </c>
      <c r="G276" s="179">
        <v>2598</v>
      </c>
      <c r="H276" s="183" t="s">
        <v>3313</v>
      </c>
    </row>
    <row r="277" spans="1:8" x14ac:dyDescent="0.3">
      <c r="A277" s="179">
        <v>2019</v>
      </c>
      <c r="B277" s="179" t="s">
        <v>3150</v>
      </c>
      <c r="C277" s="179" t="s">
        <v>3048</v>
      </c>
      <c r="D277" s="179" t="s">
        <v>3049</v>
      </c>
      <c r="E277" s="179" t="s">
        <v>3050</v>
      </c>
      <c r="F277" s="182">
        <v>3084</v>
      </c>
      <c r="G277" s="179">
        <v>2056</v>
      </c>
      <c r="H277" s="183" t="s">
        <v>3314</v>
      </c>
    </row>
    <row r="278" spans="1:8" x14ac:dyDescent="0.3">
      <c r="A278" s="179">
        <v>2019</v>
      </c>
      <c r="B278" s="179" t="s">
        <v>3150</v>
      </c>
      <c r="C278" s="179" t="s">
        <v>3048</v>
      </c>
      <c r="D278" s="179" t="s">
        <v>3049</v>
      </c>
      <c r="E278" s="179" t="s">
        <v>3050</v>
      </c>
      <c r="F278" s="182">
        <v>3084</v>
      </c>
      <c r="G278" s="179">
        <v>2056</v>
      </c>
      <c r="H278" s="183" t="s">
        <v>3315</v>
      </c>
    </row>
    <row r="279" spans="1:8" x14ac:dyDescent="0.3">
      <c r="A279" s="179">
        <v>2019</v>
      </c>
      <c r="B279" s="179" t="s">
        <v>3150</v>
      </c>
      <c r="C279" s="179" t="s">
        <v>3031</v>
      </c>
      <c r="D279" s="179" t="s">
        <v>133</v>
      </c>
      <c r="E279" s="179" t="s">
        <v>3036</v>
      </c>
      <c r="F279" s="182">
        <v>13231.5</v>
      </c>
      <c r="G279" s="179">
        <v>8821</v>
      </c>
      <c r="H279" s="183" t="s">
        <v>3316</v>
      </c>
    </row>
    <row r="280" spans="1:8" x14ac:dyDescent="0.3">
      <c r="A280" s="179">
        <v>2019</v>
      </c>
      <c r="B280" s="179" t="s">
        <v>3150</v>
      </c>
      <c r="C280" s="179" t="s">
        <v>3031</v>
      </c>
      <c r="D280" s="179" t="s">
        <v>133</v>
      </c>
      <c r="E280" s="179" t="s">
        <v>3036</v>
      </c>
      <c r="F280" s="182">
        <v>13231.5</v>
      </c>
      <c r="G280" s="179">
        <v>8821</v>
      </c>
      <c r="H280" s="183" t="s">
        <v>3317</v>
      </c>
    </row>
    <row r="281" spans="1:8" x14ac:dyDescent="0.3">
      <c r="A281" s="179">
        <v>2019</v>
      </c>
      <c r="B281" s="179" t="s">
        <v>3150</v>
      </c>
      <c r="C281" s="179" t="s">
        <v>3039</v>
      </c>
      <c r="D281" s="179" t="s">
        <v>133</v>
      </c>
      <c r="E281" s="179" t="s">
        <v>3036</v>
      </c>
      <c r="F281" s="182">
        <v>12370.5</v>
      </c>
      <c r="G281" s="179">
        <v>8247</v>
      </c>
      <c r="H281" s="183" t="s">
        <v>3318</v>
      </c>
    </row>
    <row r="282" spans="1:8" x14ac:dyDescent="0.3">
      <c r="A282" s="179">
        <v>2019</v>
      </c>
      <c r="B282" s="179" t="s">
        <v>3150</v>
      </c>
      <c r="C282" s="179" t="s">
        <v>3039</v>
      </c>
      <c r="D282" s="179" t="s">
        <v>133</v>
      </c>
      <c r="E282" s="179" t="s">
        <v>3036</v>
      </c>
      <c r="F282" s="182">
        <v>12370.5</v>
      </c>
      <c r="G282" s="179">
        <v>8247</v>
      </c>
      <c r="H282" s="183" t="s">
        <v>3319</v>
      </c>
    </row>
    <row r="283" spans="1:8" x14ac:dyDescent="0.3">
      <c r="A283" s="179">
        <v>2019</v>
      </c>
      <c r="B283" s="179" t="s">
        <v>3171</v>
      </c>
      <c r="C283" s="179" t="s">
        <v>3027</v>
      </c>
      <c r="D283" s="179" t="s">
        <v>134</v>
      </c>
      <c r="E283" s="179" t="s">
        <v>3028</v>
      </c>
      <c r="F283" s="182">
        <v>8832</v>
      </c>
      <c r="G283" s="179">
        <v>5888</v>
      </c>
      <c r="H283" s="183" t="s">
        <v>3320</v>
      </c>
    </row>
    <row r="284" spans="1:8" x14ac:dyDescent="0.3">
      <c r="A284" s="179">
        <v>2019</v>
      </c>
      <c r="B284" s="179" t="s">
        <v>3171</v>
      </c>
      <c r="C284" s="179" t="s">
        <v>3027</v>
      </c>
      <c r="D284" s="179" t="s">
        <v>134</v>
      </c>
      <c r="E284" s="179" t="s">
        <v>3028</v>
      </c>
      <c r="F284" s="182">
        <v>8832</v>
      </c>
      <c r="G284" s="179">
        <v>5888</v>
      </c>
      <c r="H284" s="183" t="s">
        <v>3321</v>
      </c>
    </row>
    <row r="285" spans="1:8" x14ac:dyDescent="0.3">
      <c r="A285" s="179">
        <v>2019</v>
      </c>
      <c r="B285" s="179" t="s">
        <v>3171</v>
      </c>
      <c r="C285" s="179" t="s">
        <v>3031</v>
      </c>
      <c r="D285" s="179" t="s">
        <v>134</v>
      </c>
      <c r="E285" s="179" t="s">
        <v>3028</v>
      </c>
      <c r="F285" s="182">
        <v>13413</v>
      </c>
      <c r="G285" s="179">
        <v>8942</v>
      </c>
      <c r="H285" s="183" t="s">
        <v>3322</v>
      </c>
    </row>
    <row r="286" spans="1:8" x14ac:dyDescent="0.3">
      <c r="A286" s="179">
        <v>2019</v>
      </c>
      <c r="B286" s="179" t="s">
        <v>3171</v>
      </c>
      <c r="C286" s="179" t="s">
        <v>3031</v>
      </c>
      <c r="D286" s="179" t="s">
        <v>134</v>
      </c>
      <c r="E286" s="179" t="s">
        <v>3028</v>
      </c>
      <c r="F286" s="182">
        <v>13413</v>
      </c>
      <c r="G286" s="179">
        <v>8942</v>
      </c>
      <c r="H286" s="183" t="s">
        <v>3323</v>
      </c>
    </row>
    <row r="287" spans="1:8" x14ac:dyDescent="0.3">
      <c r="A287" s="179">
        <v>2019</v>
      </c>
      <c r="B287" s="179" t="s">
        <v>3171</v>
      </c>
      <c r="C287" s="179" t="s">
        <v>3048</v>
      </c>
      <c r="D287" s="179" t="s">
        <v>134</v>
      </c>
      <c r="E287" s="179" t="s">
        <v>3028</v>
      </c>
      <c r="F287" s="182">
        <v>4026</v>
      </c>
      <c r="G287" s="179">
        <v>2684</v>
      </c>
      <c r="H287" s="183" t="s">
        <v>3324</v>
      </c>
    </row>
    <row r="288" spans="1:8" x14ac:dyDescent="0.3">
      <c r="A288" s="179">
        <v>2019</v>
      </c>
      <c r="B288" s="179" t="s">
        <v>3171</v>
      </c>
      <c r="C288" s="179" t="s">
        <v>3048</v>
      </c>
      <c r="D288" s="179" t="s">
        <v>134</v>
      </c>
      <c r="E288" s="179" t="s">
        <v>3028</v>
      </c>
      <c r="F288" s="182">
        <v>4026</v>
      </c>
      <c r="G288" s="179">
        <v>2684</v>
      </c>
      <c r="H288" s="183" t="s">
        <v>3325</v>
      </c>
    </row>
    <row r="289" spans="1:8" x14ac:dyDescent="0.3">
      <c r="A289" s="179">
        <v>2019</v>
      </c>
      <c r="B289" s="179" t="s">
        <v>3171</v>
      </c>
      <c r="C289" s="179" t="s">
        <v>3027</v>
      </c>
      <c r="D289" s="179" t="s">
        <v>135</v>
      </c>
      <c r="E289" s="179" t="s">
        <v>3036</v>
      </c>
      <c r="F289" s="182">
        <v>8832</v>
      </c>
      <c r="G289" s="179">
        <v>5888</v>
      </c>
      <c r="H289" s="183" t="s">
        <v>3326</v>
      </c>
    </row>
    <row r="290" spans="1:8" x14ac:dyDescent="0.3">
      <c r="A290" s="179">
        <v>2019</v>
      </c>
      <c r="B290" s="179" t="s">
        <v>3171</v>
      </c>
      <c r="C290" s="179" t="s">
        <v>3027</v>
      </c>
      <c r="D290" s="179" t="s">
        <v>135</v>
      </c>
      <c r="E290" s="179" t="s">
        <v>3036</v>
      </c>
      <c r="F290" s="182">
        <v>8832</v>
      </c>
      <c r="G290" s="179">
        <v>5888</v>
      </c>
      <c r="H290" s="183" t="s">
        <v>3327</v>
      </c>
    </row>
    <row r="291" spans="1:8" x14ac:dyDescent="0.3">
      <c r="A291" s="179">
        <v>2019</v>
      </c>
      <c r="B291" s="179" t="s">
        <v>3171</v>
      </c>
      <c r="C291" s="179" t="s">
        <v>3039</v>
      </c>
      <c r="D291" s="179" t="s">
        <v>135</v>
      </c>
      <c r="E291" s="179" t="s">
        <v>3036</v>
      </c>
      <c r="F291" s="182">
        <v>3547.5</v>
      </c>
      <c r="G291" s="179">
        <v>2365</v>
      </c>
      <c r="H291" s="183" t="s">
        <v>3328</v>
      </c>
    </row>
    <row r="292" spans="1:8" x14ac:dyDescent="0.3">
      <c r="A292" s="179">
        <v>2019</v>
      </c>
      <c r="B292" s="179" t="s">
        <v>3171</v>
      </c>
      <c r="C292" s="179" t="s">
        <v>3039</v>
      </c>
      <c r="D292" s="179" t="s">
        <v>135</v>
      </c>
      <c r="E292" s="179" t="s">
        <v>3036</v>
      </c>
      <c r="F292" s="182">
        <v>3547.5</v>
      </c>
      <c r="G292" s="179">
        <v>2365</v>
      </c>
      <c r="H292" s="183" t="s">
        <v>3329</v>
      </c>
    </row>
    <row r="293" spans="1:8" x14ac:dyDescent="0.3">
      <c r="A293" s="179">
        <v>2019</v>
      </c>
      <c r="B293" s="179" t="s">
        <v>3171</v>
      </c>
      <c r="C293" s="179" t="s">
        <v>3031</v>
      </c>
      <c r="D293" s="179" t="s">
        <v>3042</v>
      </c>
      <c r="E293" s="179" t="s">
        <v>3043</v>
      </c>
      <c r="F293" s="182">
        <v>9486</v>
      </c>
      <c r="G293" s="179">
        <v>6324</v>
      </c>
      <c r="H293" s="183" t="s">
        <v>3330</v>
      </c>
    </row>
    <row r="294" spans="1:8" x14ac:dyDescent="0.3">
      <c r="A294" s="179">
        <v>2019</v>
      </c>
      <c r="B294" s="179" t="s">
        <v>3171</v>
      </c>
      <c r="C294" s="179" t="s">
        <v>3031</v>
      </c>
      <c r="D294" s="179" t="s">
        <v>3042</v>
      </c>
      <c r="E294" s="179" t="s">
        <v>3043</v>
      </c>
      <c r="F294" s="182">
        <v>9486</v>
      </c>
      <c r="G294" s="179">
        <v>6324</v>
      </c>
      <c r="H294" s="183" t="s">
        <v>3331</v>
      </c>
    </row>
    <row r="295" spans="1:8" x14ac:dyDescent="0.3">
      <c r="A295" s="179">
        <v>2019</v>
      </c>
      <c r="B295" s="179" t="s">
        <v>3171</v>
      </c>
      <c r="C295" s="179" t="s">
        <v>3048</v>
      </c>
      <c r="D295" s="179" t="s">
        <v>3042</v>
      </c>
      <c r="E295" s="179" t="s">
        <v>3043</v>
      </c>
      <c r="F295" s="182">
        <v>7342.5</v>
      </c>
      <c r="G295" s="179">
        <v>4895</v>
      </c>
      <c r="H295" s="183" t="s">
        <v>3332</v>
      </c>
    </row>
    <row r="296" spans="1:8" x14ac:dyDescent="0.3">
      <c r="A296" s="179">
        <v>2019</v>
      </c>
      <c r="B296" s="179" t="s">
        <v>3171</v>
      </c>
      <c r="C296" s="179" t="s">
        <v>3048</v>
      </c>
      <c r="D296" s="179" t="s">
        <v>3042</v>
      </c>
      <c r="E296" s="179" t="s">
        <v>3043</v>
      </c>
      <c r="F296" s="182">
        <v>7342.5</v>
      </c>
      <c r="G296" s="179">
        <v>4895</v>
      </c>
      <c r="H296" s="183" t="s">
        <v>3333</v>
      </c>
    </row>
    <row r="297" spans="1:8" x14ac:dyDescent="0.3">
      <c r="A297" s="179">
        <v>2019</v>
      </c>
      <c r="B297" s="179" t="s">
        <v>3171</v>
      </c>
      <c r="C297" s="179" t="s">
        <v>3031</v>
      </c>
      <c r="D297" s="179" t="s">
        <v>3049</v>
      </c>
      <c r="E297" s="179" t="s">
        <v>3050</v>
      </c>
      <c r="F297" s="182">
        <v>3238.5</v>
      </c>
      <c r="G297" s="179">
        <v>2159</v>
      </c>
      <c r="H297" s="183" t="s">
        <v>3334</v>
      </c>
    </row>
    <row r="298" spans="1:8" x14ac:dyDescent="0.3">
      <c r="A298" s="179">
        <v>2019</v>
      </c>
      <c r="B298" s="179" t="s">
        <v>3171</v>
      </c>
      <c r="C298" s="179" t="s">
        <v>3031</v>
      </c>
      <c r="D298" s="179" t="s">
        <v>3049</v>
      </c>
      <c r="E298" s="179" t="s">
        <v>3050</v>
      </c>
      <c r="F298" s="182">
        <v>3238.5</v>
      </c>
      <c r="G298" s="179">
        <v>2159</v>
      </c>
      <c r="H298" s="183" t="s">
        <v>3335</v>
      </c>
    </row>
    <row r="299" spans="1:8" x14ac:dyDescent="0.3">
      <c r="A299" s="179">
        <v>2019</v>
      </c>
      <c r="B299" s="179" t="s">
        <v>3171</v>
      </c>
      <c r="C299" s="179" t="s">
        <v>3039</v>
      </c>
      <c r="D299" s="179" t="s">
        <v>3049</v>
      </c>
      <c r="E299" s="179" t="s">
        <v>3050</v>
      </c>
      <c r="F299" s="182">
        <v>3547.5</v>
      </c>
      <c r="G299" s="179">
        <v>2365</v>
      </c>
      <c r="H299" s="183" t="s">
        <v>3336</v>
      </c>
    </row>
    <row r="300" spans="1:8" x14ac:dyDescent="0.3">
      <c r="A300" s="179">
        <v>2019</v>
      </c>
      <c r="B300" s="179" t="s">
        <v>3171</v>
      </c>
      <c r="C300" s="179" t="s">
        <v>3039</v>
      </c>
      <c r="D300" s="179" t="s">
        <v>3049</v>
      </c>
      <c r="E300" s="179" t="s">
        <v>3050</v>
      </c>
      <c r="F300" s="182">
        <v>3547.5</v>
      </c>
      <c r="G300" s="179">
        <v>2365</v>
      </c>
      <c r="H300" s="183" t="s">
        <v>3337</v>
      </c>
    </row>
    <row r="301" spans="1:8" x14ac:dyDescent="0.3">
      <c r="A301" s="179">
        <v>2020</v>
      </c>
      <c r="B301" s="179" t="s">
        <v>3026</v>
      </c>
      <c r="C301" s="179" t="s">
        <v>3027</v>
      </c>
      <c r="D301" s="179" t="s">
        <v>134</v>
      </c>
      <c r="E301" s="179" t="s">
        <v>3028</v>
      </c>
      <c r="F301" s="182">
        <v>8943</v>
      </c>
      <c r="G301" s="179">
        <v>5962</v>
      </c>
      <c r="H301" s="183" t="s">
        <v>3338</v>
      </c>
    </row>
    <row r="302" spans="1:8" x14ac:dyDescent="0.3">
      <c r="A302" s="179">
        <v>2020</v>
      </c>
      <c r="B302" s="179" t="s">
        <v>3026</v>
      </c>
      <c r="C302" s="179" t="s">
        <v>3027</v>
      </c>
      <c r="D302" s="179" t="s">
        <v>134</v>
      </c>
      <c r="E302" s="179" t="s">
        <v>3028</v>
      </c>
      <c r="F302" s="182">
        <v>8943</v>
      </c>
      <c r="G302" s="179">
        <v>5962</v>
      </c>
      <c r="H302" s="183" t="s">
        <v>3339</v>
      </c>
    </row>
    <row r="303" spans="1:8" x14ac:dyDescent="0.3">
      <c r="A303" s="179">
        <v>2020</v>
      </c>
      <c r="B303" s="179" t="s">
        <v>3026</v>
      </c>
      <c r="C303" s="179" t="s">
        <v>3031</v>
      </c>
      <c r="D303" s="179" t="s">
        <v>134</v>
      </c>
      <c r="E303" s="179" t="s">
        <v>3028</v>
      </c>
      <c r="F303" s="182">
        <v>2395.5</v>
      </c>
      <c r="G303" s="179">
        <v>1597</v>
      </c>
      <c r="H303" s="183" t="s">
        <v>3340</v>
      </c>
    </row>
    <row r="304" spans="1:8" x14ac:dyDescent="0.3">
      <c r="A304" s="179">
        <v>2020</v>
      </c>
      <c r="B304" s="179" t="s">
        <v>3026</v>
      </c>
      <c r="C304" s="179" t="s">
        <v>3031</v>
      </c>
      <c r="D304" s="179" t="s">
        <v>134</v>
      </c>
      <c r="E304" s="179" t="s">
        <v>3028</v>
      </c>
      <c r="F304" s="182">
        <v>11761.5</v>
      </c>
      <c r="G304" s="179">
        <v>7841</v>
      </c>
      <c r="H304" s="183" t="s">
        <v>3341</v>
      </c>
    </row>
    <row r="305" spans="1:8" x14ac:dyDescent="0.3">
      <c r="A305" s="179">
        <v>2020</v>
      </c>
      <c r="B305" s="179" t="s">
        <v>3026</v>
      </c>
      <c r="C305" s="179" t="s">
        <v>3031</v>
      </c>
      <c r="D305" s="179" t="s">
        <v>134</v>
      </c>
      <c r="E305" s="179" t="s">
        <v>3028</v>
      </c>
      <c r="F305" s="182">
        <v>2395.5</v>
      </c>
      <c r="G305" s="179">
        <v>1597</v>
      </c>
      <c r="H305" s="183" t="s">
        <v>3342</v>
      </c>
    </row>
    <row r="306" spans="1:8" x14ac:dyDescent="0.3">
      <c r="A306" s="179">
        <v>2020</v>
      </c>
      <c r="B306" s="179" t="s">
        <v>3026</v>
      </c>
      <c r="C306" s="179" t="s">
        <v>3031</v>
      </c>
      <c r="D306" s="179" t="s">
        <v>134</v>
      </c>
      <c r="E306" s="179" t="s">
        <v>3028</v>
      </c>
      <c r="F306" s="182">
        <v>11761.5</v>
      </c>
      <c r="G306" s="179">
        <v>7841</v>
      </c>
      <c r="H306" s="183" t="s">
        <v>3343</v>
      </c>
    </row>
    <row r="307" spans="1:8" x14ac:dyDescent="0.3">
      <c r="A307" s="179">
        <v>2020</v>
      </c>
      <c r="B307" s="179" t="s">
        <v>3026</v>
      </c>
      <c r="C307" s="179" t="s">
        <v>3027</v>
      </c>
      <c r="D307" s="179" t="s">
        <v>135</v>
      </c>
      <c r="E307" s="179" t="s">
        <v>3036</v>
      </c>
      <c r="F307" s="182">
        <v>14596.5</v>
      </c>
      <c r="G307" s="179">
        <v>9731</v>
      </c>
      <c r="H307" s="183" t="s">
        <v>3344</v>
      </c>
    </row>
    <row r="308" spans="1:8" x14ac:dyDescent="0.3">
      <c r="A308" s="179">
        <v>2020</v>
      </c>
      <c r="B308" s="179" t="s">
        <v>3026</v>
      </c>
      <c r="C308" s="179" t="s">
        <v>3027</v>
      </c>
      <c r="D308" s="179" t="s">
        <v>135</v>
      </c>
      <c r="E308" s="179" t="s">
        <v>3036</v>
      </c>
      <c r="F308" s="182">
        <v>14596.5</v>
      </c>
      <c r="G308" s="179">
        <v>9731</v>
      </c>
      <c r="H308" s="183" t="s">
        <v>3345</v>
      </c>
    </row>
    <row r="309" spans="1:8" x14ac:dyDescent="0.3">
      <c r="A309" s="179">
        <v>2020</v>
      </c>
      <c r="B309" s="179" t="s">
        <v>3026</v>
      </c>
      <c r="C309" s="179" t="s">
        <v>3039</v>
      </c>
      <c r="D309" s="179" t="s">
        <v>135</v>
      </c>
      <c r="E309" s="179" t="s">
        <v>3036</v>
      </c>
      <c r="F309" s="182">
        <v>8793</v>
      </c>
      <c r="G309" s="179">
        <v>5862</v>
      </c>
      <c r="H309" s="183" t="s">
        <v>3346</v>
      </c>
    </row>
    <row r="310" spans="1:8" x14ac:dyDescent="0.3">
      <c r="A310" s="179">
        <v>2020</v>
      </c>
      <c r="B310" s="179" t="s">
        <v>3026</v>
      </c>
      <c r="C310" s="179" t="s">
        <v>3039</v>
      </c>
      <c r="D310" s="179" t="s">
        <v>135</v>
      </c>
      <c r="E310" s="179" t="s">
        <v>3036</v>
      </c>
      <c r="F310" s="182">
        <v>8793</v>
      </c>
      <c r="G310" s="179">
        <v>5862</v>
      </c>
      <c r="H310" s="183" t="s">
        <v>3347</v>
      </c>
    </row>
    <row r="311" spans="1:8" x14ac:dyDescent="0.3">
      <c r="A311" s="179">
        <v>2020</v>
      </c>
      <c r="B311" s="179" t="s">
        <v>3026</v>
      </c>
      <c r="C311" s="179" t="s">
        <v>3031</v>
      </c>
      <c r="D311" s="179" t="s">
        <v>3042</v>
      </c>
      <c r="E311" s="179" t="s">
        <v>3043</v>
      </c>
      <c r="F311" s="182">
        <v>4666</v>
      </c>
      <c r="G311" s="179">
        <v>5623</v>
      </c>
      <c r="H311" s="183" t="s">
        <v>3348</v>
      </c>
    </row>
    <row r="312" spans="1:8" x14ac:dyDescent="0.3">
      <c r="A312" s="179">
        <v>2020</v>
      </c>
      <c r="B312" s="179" t="s">
        <v>3026</v>
      </c>
      <c r="C312" s="179" t="s">
        <v>3031</v>
      </c>
      <c r="D312" s="179" t="s">
        <v>3042</v>
      </c>
      <c r="E312" s="179" t="s">
        <v>3043</v>
      </c>
      <c r="F312" s="182">
        <v>7318.5</v>
      </c>
      <c r="G312" s="179">
        <v>4879</v>
      </c>
      <c r="H312" s="183" t="s">
        <v>3349</v>
      </c>
    </row>
    <row r="313" spans="1:8" x14ac:dyDescent="0.3">
      <c r="A313" s="179">
        <v>2020</v>
      </c>
      <c r="B313" s="179" t="s">
        <v>3026</v>
      </c>
      <c r="C313" s="179" t="s">
        <v>3031</v>
      </c>
      <c r="D313" s="179" t="s">
        <v>3042</v>
      </c>
      <c r="E313" s="179" t="s">
        <v>3043</v>
      </c>
      <c r="F313" s="182">
        <v>4666</v>
      </c>
      <c r="G313" s="179">
        <v>5623</v>
      </c>
      <c r="H313" s="183" t="s">
        <v>3350</v>
      </c>
    </row>
    <row r="314" spans="1:8" x14ac:dyDescent="0.3">
      <c r="A314" s="179">
        <v>2020</v>
      </c>
      <c r="B314" s="179" t="s">
        <v>3026</v>
      </c>
      <c r="C314" s="179" t="s">
        <v>3031</v>
      </c>
      <c r="D314" s="179" t="s">
        <v>3042</v>
      </c>
      <c r="E314" s="179" t="s">
        <v>3043</v>
      </c>
      <c r="F314" s="182">
        <v>7318.5</v>
      </c>
      <c r="G314" s="179">
        <v>4879</v>
      </c>
      <c r="H314" s="183" t="s">
        <v>3351</v>
      </c>
    </row>
    <row r="315" spans="1:8" x14ac:dyDescent="0.3">
      <c r="A315" s="179">
        <v>2020</v>
      </c>
      <c r="B315" s="179" t="s">
        <v>3026</v>
      </c>
      <c r="C315" s="179" t="s">
        <v>3048</v>
      </c>
      <c r="D315" s="179" t="s">
        <v>3049</v>
      </c>
      <c r="E315" s="179" t="s">
        <v>3050</v>
      </c>
      <c r="F315" s="182">
        <v>3553.5</v>
      </c>
      <c r="G315" s="179">
        <v>2369</v>
      </c>
      <c r="H315" s="183" t="s">
        <v>3352</v>
      </c>
    </row>
    <row r="316" spans="1:8" x14ac:dyDescent="0.3">
      <c r="A316" s="179">
        <v>2020</v>
      </c>
      <c r="B316" s="179" t="s">
        <v>3026</v>
      </c>
      <c r="C316" s="179" t="s">
        <v>3048</v>
      </c>
      <c r="D316" s="179" t="s">
        <v>3049</v>
      </c>
      <c r="E316" s="179" t="s">
        <v>3050</v>
      </c>
      <c r="F316" s="182">
        <v>3553.5</v>
      </c>
      <c r="G316" s="179">
        <v>2369</v>
      </c>
      <c r="H316" s="183" t="s">
        <v>3353</v>
      </c>
    </row>
    <row r="317" spans="1:8" x14ac:dyDescent="0.3">
      <c r="A317" s="179">
        <v>2020</v>
      </c>
      <c r="B317" s="179" t="s">
        <v>3026</v>
      </c>
      <c r="C317" s="179" t="s">
        <v>3027</v>
      </c>
      <c r="D317" s="179" t="s">
        <v>133</v>
      </c>
      <c r="E317" s="179" t="s">
        <v>3036</v>
      </c>
      <c r="F317" s="182">
        <v>14596.5</v>
      </c>
      <c r="G317" s="179">
        <v>9731</v>
      </c>
      <c r="H317" s="183" t="s">
        <v>3354</v>
      </c>
    </row>
    <row r="318" spans="1:8" x14ac:dyDescent="0.3">
      <c r="A318" s="179">
        <v>2020</v>
      </c>
      <c r="B318" s="179" t="s">
        <v>3026</v>
      </c>
      <c r="C318" s="179" t="s">
        <v>3027</v>
      </c>
      <c r="D318" s="179" t="s">
        <v>133</v>
      </c>
      <c r="E318" s="179" t="s">
        <v>3036</v>
      </c>
      <c r="F318" s="182">
        <v>14596.5</v>
      </c>
      <c r="G318" s="179">
        <v>9731</v>
      </c>
      <c r="H318" s="183" t="s">
        <v>3355</v>
      </c>
    </row>
    <row r="319" spans="1:8" x14ac:dyDescent="0.3">
      <c r="A319" s="179">
        <v>2020</v>
      </c>
      <c r="B319" s="179" t="s">
        <v>3026</v>
      </c>
      <c r="C319" s="179" t="s">
        <v>3039</v>
      </c>
      <c r="D319" s="179" t="s">
        <v>133</v>
      </c>
      <c r="E319" s="179" t="s">
        <v>3036</v>
      </c>
      <c r="F319" s="182">
        <v>8793</v>
      </c>
      <c r="G319" s="179">
        <v>5862</v>
      </c>
      <c r="H319" s="183" t="s">
        <v>3356</v>
      </c>
    </row>
    <row r="320" spans="1:8" x14ac:dyDescent="0.3">
      <c r="A320" s="179">
        <v>2020</v>
      </c>
      <c r="B320" s="179" t="s">
        <v>3026</v>
      </c>
      <c r="C320" s="179" t="s">
        <v>3039</v>
      </c>
      <c r="D320" s="179" t="s">
        <v>133</v>
      </c>
      <c r="E320" s="179" t="s">
        <v>3036</v>
      </c>
      <c r="F320" s="182">
        <v>8793</v>
      </c>
      <c r="G320" s="179">
        <v>5862</v>
      </c>
      <c r="H320" s="183" t="s">
        <v>3357</v>
      </c>
    </row>
    <row r="321" spans="1:8" x14ac:dyDescent="0.3">
      <c r="A321" s="179">
        <v>2020</v>
      </c>
      <c r="B321" s="179" t="s">
        <v>3057</v>
      </c>
      <c r="C321" s="179" t="s">
        <v>3031</v>
      </c>
      <c r="D321" s="179" t="s">
        <v>134</v>
      </c>
      <c r="E321" s="179" t="s">
        <v>3028</v>
      </c>
      <c r="F321" s="182">
        <v>4887</v>
      </c>
      <c r="G321" s="179">
        <v>3258</v>
      </c>
      <c r="H321" s="183" t="s">
        <v>3358</v>
      </c>
    </row>
    <row r="322" spans="1:8" x14ac:dyDescent="0.3">
      <c r="A322" s="179">
        <v>2020</v>
      </c>
      <c r="B322" s="179" t="s">
        <v>3057</v>
      </c>
      <c r="C322" s="179" t="s">
        <v>3031</v>
      </c>
      <c r="D322" s="179" t="s">
        <v>134</v>
      </c>
      <c r="E322" s="179" t="s">
        <v>3028</v>
      </c>
      <c r="F322" s="182">
        <v>4887</v>
      </c>
      <c r="G322" s="179">
        <v>3258</v>
      </c>
      <c r="H322" s="183" t="s">
        <v>3359</v>
      </c>
    </row>
    <row r="323" spans="1:8" x14ac:dyDescent="0.3">
      <c r="A323" s="179">
        <v>2020</v>
      </c>
      <c r="B323" s="179" t="s">
        <v>3057</v>
      </c>
      <c r="C323" s="179" t="s">
        <v>3031</v>
      </c>
      <c r="D323" s="179" t="s">
        <v>135</v>
      </c>
      <c r="E323" s="179" t="s">
        <v>3036</v>
      </c>
      <c r="F323" s="182">
        <v>13428</v>
      </c>
      <c r="G323" s="179">
        <v>8952</v>
      </c>
      <c r="H323" s="183" t="s">
        <v>3360</v>
      </c>
    </row>
    <row r="324" spans="1:8" x14ac:dyDescent="0.3">
      <c r="A324" s="179">
        <v>2020</v>
      </c>
      <c r="B324" s="179" t="s">
        <v>3057</v>
      </c>
      <c r="C324" s="179" t="s">
        <v>3031</v>
      </c>
      <c r="D324" s="179" t="s">
        <v>135</v>
      </c>
      <c r="E324" s="179" t="s">
        <v>3036</v>
      </c>
      <c r="F324" s="182">
        <v>13428</v>
      </c>
      <c r="G324" s="179">
        <v>8952</v>
      </c>
      <c r="H324" s="183" t="s">
        <v>3361</v>
      </c>
    </row>
    <row r="325" spans="1:8" x14ac:dyDescent="0.3">
      <c r="A325" s="179">
        <v>2020</v>
      </c>
      <c r="B325" s="179" t="s">
        <v>3057</v>
      </c>
      <c r="C325" s="179" t="s">
        <v>3039</v>
      </c>
      <c r="D325" s="179" t="s">
        <v>135</v>
      </c>
      <c r="E325" s="179" t="s">
        <v>3036</v>
      </c>
      <c r="F325" s="182">
        <v>11122.5</v>
      </c>
      <c r="G325" s="179">
        <v>7415</v>
      </c>
      <c r="H325" s="183" t="s">
        <v>3362</v>
      </c>
    </row>
    <row r="326" spans="1:8" x14ac:dyDescent="0.3">
      <c r="A326" s="179">
        <v>2020</v>
      </c>
      <c r="B326" s="179" t="s">
        <v>3057</v>
      </c>
      <c r="C326" s="179" t="s">
        <v>3039</v>
      </c>
      <c r="D326" s="179" t="s">
        <v>135</v>
      </c>
      <c r="E326" s="179" t="s">
        <v>3036</v>
      </c>
      <c r="F326" s="182">
        <v>11122.5</v>
      </c>
      <c r="G326" s="179">
        <v>7415</v>
      </c>
      <c r="H326" s="183" t="s">
        <v>3363</v>
      </c>
    </row>
    <row r="327" spans="1:8" x14ac:dyDescent="0.3">
      <c r="A327" s="179">
        <v>2020</v>
      </c>
      <c r="B327" s="179" t="s">
        <v>3057</v>
      </c>
      <c r="C327" s="179" t="s">
        <v>3027</v>
      </c>
      <c r="D327" s="179" t="s">
        <v>3042</v>
      </c>
      <c r="E327" s="179" t="s">
        <v>3043</v>
      </c>
      <c r="F327" s="182">
        <v>3897</v>
      </c>
      <c r="G327" s="179">
        <v>2598</v>
      </c>
      <c r="H327" s="183" t="s">
        <v>3364</v>
      </c>
    </row>
    <row r="328" spans="1:8" x14ac:dyDescent="0.3">
      <c r="A328" s="179">
        <v>2020</v>
      </c>
      <c r="B328" s="179" t="s">
        <v>3057</v>
      </c>
      <c r="C328" s="179" t="s">
        <v>3027</v>
      </c>
      <c r="D328" s="179" t="s">
        <v>3042</v>
      </c>
      <c r="E328" s="179" t="s">
        <v>3043</v>
      </c>
      <c r="F328" s="182">
        <v>8832</v>
      </c>
      <c r="G328" s="179">
        <v>5888</v>
      </c>
      <c r="H328" s="183" t="s">
        <v>3365</v>
      </c>
    </row>
    <row r="329" spans="1:8" x14ac:dyDescent="0.3">
      <c r="A329" s="179">
        <v>2020</v>
      </c>
      <c r="B329" s="179" t="s">
        <v>3057</v>
      </c>
      <c r="C329" s="179" t="s">
        <v>3027</v>
      </c>
      <c r="D329" s="179" t="s">
        <v>3042</v>
      </c>
      <c r="E329" s="179" t="s">
        <v>3043</v>
      </c>
      <c r="F329" s="182">
        <v>3897</v>
      </c>
      <c r="G329" s="179">
        <v>2598</v>
      </c>
      <c r="H329" s="183" t="s">
        <v>3366</v>
      </c>
    </row>
    <row r="330" spans="1:8" x14ac:dyDescent="0.3">
      <c r="A330" s="179">
        <v>2020</v>
      </c>
      <c r="B330" s="179" t="s">
        <v>3057</v>
      </c>
      <c r="C330" s="179" t="s">
        <v>3027</v>
      </c>
      <c r="D330" s="179" t="s">
        <v>3042</v>
      </c>
      <c r="E330" s="179" t="s">
        <v>3043</v>
      </c>
      <c r="F330" s="182">
        <v>8832</v>
      </c>
      <c r="G330" s="179">
        <v>5888</v>
      </c>
      <c r="H330" s="183" t="s">
        <v>3367</v>
      </c>
    </row>
    <row r="331" spans="1:8" x14ac:dyDescent="0.3">
      <c r="A331" s="179">
        <v>2020</v>
      </c>
      <c r="B331" s="179" t="s">
        <v>3057</v>
      </c>
      <c r="C331" s="179" t="s">
        <v>3027</v>
      </c>
      <c r="D331" s="179" t="s">
        <v>3049</v>
      </c>
      <c r="E331" s="179" t="s">
        <v>3050</v>
      </c>
      <c r="F331" s="182">
        <v>14647.5</v>
      </c>
      <c r="G331" s="179">
        <v>9765</v>
      </c>
      <c r="H331" s="183" t="s">
        <v>3368</v>
      </c>
    </row>
    <row r="332" spans="1:8" x14ac:dyDescent="0.3">
      <c r="A332" s="179">
        <v>2020</v>
      </c>
      <c r="B332" s="179" t="s">
        <v>3057</v>
      </c>
      <c r="C332" s="179" t="s">
        <v>3027</v>
      </c>
      <c r="D332" s="179" t="s">
        <v>3049</v>
      </c>
      <c r="E332" s="179" t="s">
        <v>3050</v>
      </c>
      <c r="F332" s="182">
        <v>14647.5</v>
      </c>
      <c r="G332" s="179">
        <v>9765</v>
      </c>
      <c r="H332" s="183" t="s">
        <v>3369</v>
      </c>
    </row>
    <row r="333" spans="1:8" x14ac:dyDescent="0.3">
      <c r="A333" s="179">
        <v>2020</v>
      </c>
      <c r="B333" s="179" t="s">
        <v>3057</v>
      </c>
      <c r="C333" s="179" t="s">
        <v>3039</v>
      </c>
      <c r="D333" s="179" t="s">
        <v>3049</v>
      </c>
      <c r="E333" s="179" t="s">
        <v>3050</v>
      </c>
      <c r="F333" s="182">
        <v>11122.5</v>
      </c>
      <c r="G333" s="179">
        <v>7415</v>
      </c>
      <c r="H333" s="183" t="s">
        <v>3370</v>
      </c>
    </row>
    <row r="334" spans="1:8" x14ac:dyDescent="0.3">
      <c r="A334" s="179">
        <v>2020</v>
      </c>
      <c r="B334" s="179" t="s">
        <v>3057</v>
      </c>
      <c r="C334" s="179" t="s">
        <v>3039</v>
      </c>
      <c r="D334" s="179" t="s">
        <v>3049</v>
      </c>
      <c r="E334" s="179" t="s">
        <v>3050</v>
      </c>
      <c r="F334" s="182">
        <v>11122.5</v>
      </c>
      <c r="G334" s="179">
        <v>7415</v>
      </c>
      <c r="H334" s="183" t="s">
        <v>3371</v>
      </c>
    </row>
    <row r="335" spans="1:8" x14ac:dyDescent="0.3">
      <c r="A335" s="179">
        <v>2020</v>
      </c>
      <c r="B335" s="179" t="s">
        <v>3057</v>
      </c>
      <c r="C335" s="179" t="s">
        <v>3031</v>
      </c>
      <c r="D335" s="179" t="s">
        <v>133</v>
      </c>
      <c r="E335" s="179" t="s">
        <v>3036</v>
      </c>
      <c r="F335" s="182">
        <v>13428</v>
      </c>
      <c r="G335" s="179">
        <v>8952</v>
      </c>
      <c r="H335" s="183" t="s">
        <v>3372</v>
      </c>
    </row>
    <row r="336" spans="1:8" x14ac:dyDescent="0.3">
      <c r="A336" s="179">
        <v>2020</v>
      </c>
      <c r="B336" s="179" t="s">
        <v>3057</v>
      </c>
      <c r="C336" s="179" t="s">
        <v>3031</v>
      </c>
      <c r="D336" s="179" t="s">
        <v>133</v>
      </c>
      <c r="E336" s="179" t="s">
        <v>3036</v>
      </c>
      <c r="F336" s="182">
        <v>13428</v>
      </c>
      <c r="G336" s="179">
        <v>8952</v>
      </c>
      <c r="H336" s="183" t="s">
        <v>3373</v>
      </c>
    </row>
    <row r="337" spans="1:8" x14ac:dyDescent="0.3">
      <c r="A337" s="179">
        <v>2020</v>
      </c>
      <c r="B337" s="179" t="s">
        <v>3057</v>
      </c>
      <c r="C337" s="179" t="s">
        <v>3048</v>
      </c>
      <c r="D337" s="179" t="s">
        <v>133</v>
      </c>
      <c r="E337" s="179" t="s">
        <v>3036</v>
      </c>
      <c r="F337" s="182">
        <v>7480.5</v>
      </c>
      <c r="G337" s="179">
        <v>4987</v>
      </c>
      <c r="H337" s="183" t="s">
        <v>3374</v>
      </c>
    </row>
    <row r="338" spans="1:8" x14ac:dyDescent="0.3">
      <c r="A338" s="179">
        <v>2020</v>
      </c>
      <c r="B338" s="179" t="s">
        <v>3057</v>
      </c>
      <c r="C338" s="179" t="s">
        <v>3048</v>
      </c>
      <c r="D338" s="179" t="s">
        <v>133</v>
      </c>
      <c r="E338" s="179" t="s">
        <v>3036</v>
      </c>
      <c r="F338" s="182">
        <v>7480.5</v>
      </c>
      <c r="G338" s="179">
        <v>4987</v>
      </c>
      <c r="H338" s="183" t="s">
        <v>3375</v>
      </c>
    </row>
    <row r="339" spans="1:8" x14ac:dyDescent="0.3">
      <c r="A339" s="179">
        <v>2020</v>
      </c>
      <c r="B339" s="179" t="s">
        <v>3076</v>
      </c>
      <c r="C339" s="179" t="s">
        <v>3031</v>
      </c>
      <c r="D339" s="179" t="s">
        <v>134</v>
      </c>
      <c r="E339" s="179" t="s">
        <v>3028</v>
      </c>
      <c r="F339" s="182">
        <v>867</v>
      </c>
      <c r="G339" s="179">
        <v>578</v>
      </c>
      <c r="H339" s="183" t="s">
        <v>3376</v>
      </c>
    </row>
    <row r="340" spans="1:8" x14ac:dyDescent="0.3">
      <c r="A340" s="179">
        <v>2020</v>
      </c>
      <c r="B340" s="179" t="s">
        <v>3076</v>
      </c>
      <c r="C340" s="179" t="s">
        <v>3031</v>
      </c>
      <c r="D340" s="179" t="s">
        <v>134</v>
      </c>
      <c r="E340" s="179" t="s">
        <v>3028</v>
      </c>
      <c r="F340" s="182">
        <v>867</v>
      </c>
      <c r="G340" s="179">
        <v>578</v>
      </c>
      <c r="H340" s="183" t="s">
        <v>3377</v>
      </c>
    </row>
    <row r="341" spans="1:8" x14ac:dyDescent="0.3">
      <c r="A341" s="179">
        <v>2020</v>
      </c>
      <c r="B341" s="179" t="s">
        <v>3076</v>
      </c>
      <c r="C341" s="179" t="s">
        <v>3039</v>
      </c>
      <c r="D341" s="179" t="s">
        <v>134</v>
      </c>
      <c r="E341" s="179" t="s">
        <v>3028</v>
      </c>
      <c r="F341" s="182">
        <v>14619</v>
      </c>
      <c r="G341" s="179">
        <v>9746</v>
      </c>
      <c r="H341" s="183" t="s">
        <v>3378</v>
      </c>
    </row>
    <row r="342" spans="1:8" x14ac:dyDescent="0.3">
      <c r="A342" s="179">
        <v>2020</v>
      </c>
      <c r="B342" s="179" t="s">
        <v>3076</v>
      </c>
      <c r="C342" s="179" t="s">
        <v>3039</v>
      </c>
      <c r="D342" s="179" t="s">
        <v>134</v>
      </c>
      <c r="E342" s="179" t="s">
        <v>3028</v>
      </c>
      <c r="F342" s="182">
        <v>14619</v>
      </c>
      <c r="G342" s="179">
        <v>9746</v>
      </c>
      <c r="H342" s="183" t="s">
        <v>3379</v>
      </c>
    </row>
    <row r="343" spans="1:8" x14ac:dyDescent="0.3">
      <c r="A343" s="179">
        <v>2020</v>
      </c>
      <c r="B343" s="179" t="s">
        <v>3076</v>
      </c>
      <c r="C343" s="179" t="s">
        <v>3031</v>
      </c>
      <c r="D343" s="179" t="s">
        <v>135</v>
      </c>
      <c r="E343" s="179" t="s">
        <v>3036</v>
      </c>
      <c r="F343" s="182">
        <v>5380.5</v>
      </c>
      <c r="G343" s="179">
        <v>3587</v>
      </c>
      <c r="H343" s="183" t="s">
        <v>3380</v>
      </c>
    </row>
    <row r="344" spans="1:8" x14ac:dyDescent="0.3">
      <c r="A344" s="179">
        <v>2020</v>
      </c>
      <c r="B344" s="179" t="s">
        <v>3076</v>
      </c>
      <c r="C344" s="179" t="s">
        <v>3031</v>
      </c>
      <c r="D344" s="179" t="s">
        <v>135</v>
      </c>
      <c r="E344" s="179" t="s">
        <v>3036</v>
      </c>
      <c r="F344" s="182">
        <v>5380.5</v>
      </c>
      <c r="G344" s="179">
        <v>3587</v>
      </c>
      <c r="H344" s="183" t="s">
        <v>3381</v>
      </c>
    </row>
    <row r="345" spans="1:8" x14ac:dyDescent="0.3">
      <c r="A345" s="179">
        <v>2020</v>
      </c>
      <c r="B345" s="179" t="s">
        <v>3076</v>
      </c>
      <c r="C345" s="179" t="s">
        <v>3039</v>
      </c>
      <c r="D345" s="179" t="s">
        <v>135</v>
      </c>
      <c r="E345" s="179" t="s">
        <v>3036</v>
      </c>
      <c r="F345" s="182">
        <v>14619</v>
      </c>
      <c r="G345" s="179">
        <v>9746</v>
      </c>
      <c r="H345" s="183" t="s">
        <v>3382</v>
      </c>
    </row>
    <row r="346" spans="1:8" x14ac:dyDescent="0.3">
      <c r="A346" s="179">
        <v>2020</v>
      </c>
      <c r="B346" s="179" t="s">
        <v>3076</v>
      </c>
      <c r="C346" s="179" t="s">
        <v>3039</v>
      </c>
      <c r="D346" s="179" t="s">
        <v>135</v>
      </c>
      <c r="E346" s="179" t="s">
        <v>3036</v>
      </c>
      <c r="F346" s="182">
        <v>14619</v>
      </c>
      <c r="G346" s="179">
        <v>9746</v>
      </c>
      <c r="H346" s="183" t="s">
        <v>3383</v>
      </c>
    </row>
    <row r="347" spans="1:8" x14ac:dyDescent="0.3">
      <c r="A347" s="179">
        <v>2020</v>
      </c>
      <c r="B347" s="179" t="s">
        <v>3076</v>
      </c>
      <c r="C347" s="179" t="s">
        <v>3027</v>
      </c>
      <c r="D347" s="179" t="s">
        <v>3042</v>
      </c>
      <c r="E347" s="179" t="s">
        <v>3043</v>
      </c>
      <c r="F347" s="182">
        <v>14596.5</v>
      </c>
      <c r="G347" s="179">
        <v>9731</v>
      </c>
      <c r="H347" s="183" t="s">
        <v>3384</v>
      </c>
    </row>
    <row r="348" spans="1:8" x14ac:dyDescent="0.3">
      <c r="A348" s="179">
        <v>2020</v>
      </c>
      <c r="B348" s="179" t="s">
        <v>3076</v>
      </c>
      <c r="C348" s="179" t="s">
        <v>3027</v>
      </c>
      <c r="D348" s="179" t="s">
        <v>3042</v>
      </c>
      <c r="E348" s="179" t="s">
        <v>3043</v>
      </c>
      <c r="F348" s="182">
        <v>14596.5</v>
      </c>
      <c r="G348" s="179">
        <v>9731</v>
      </c>
      <c r="H348" s="183" t="s">
        <v>3385</v>
      </c>
    </row>
    <row r="349" spans="1:8" x14ac:dyDescent="0.3">
      <c r="A349" s="179">
        <v>2020</v>
      </c>
      <c r="B349" s="179" t="s">
        <v>3076</v>
      </c>
      <c r="C349" s="179" t="s">
        <v>3039</v>
      </c>
      <c r="D349" s="179" t="s">
        <v>3042</v>
      </c>
      <c r="E349" s="179" t="s">
        <v>3043</v>
      </c>
      <c r="F349" s="182">
        <v>3547.5</v>
      </c>
      <c r="G349" s="179">
        <v>2365</v>
      </c>
      <c r="H349" s="183" t="s">
        <v>3386</v>
      </c>
    </row>
    <row r="350" spans="1:8" x14ac:dyDescent="0.3">
      <c r="A350" s="179">
        <v>2020</v>
      </c>
      <c r="B350" s="179" t="s">
        <v>3076</v>
      </c>
      <c r="C350" s="179" t="s">
        <v>3039</v>
      </c>
      <c r="D350" s="179" t="s">
        <v>3042</v>
      </c>
      <c r="E350" s="179" t="s">
        <v>3043</v>
      </c>
      <c r="F350" s="182">
        <v>3547.5</v>
      </c>
      <c r="G350" s="179">
        <v>2365</v>
      </c>
      <c r="H350" s="183" t="s">
        <v>3387</v>
      </c>
    </row>
    <row r="351" spans="1:8" x14ac:dyDescent="0.3">
      <c r="A351" s="179">
        <v>2020</v>
      </c>
      <c r="B351" s="179" t="s">
        <v>3076</v>
      </c>
      <c r="C351" s="179" t="s">
        <v>3027</v>
      </c>
      <c r="D351" s="179" t="s">
        <v>3049</v>
      </c>
      <c r="E351" s="179" t="s">
        <v>3050</v>
      </c>
      <c r="F351" s="182">
        <v>1398.6</v>
      </c>
      <c r="G351" s="179">
        <v>999</v>
      </c>
      <c r="H351" s="183" t="s">
        <v>3388</v>
      </c>
    </row>
    <row r="352" spans="1:8" x14ac:dyDescent="0.3">
      <c r="A352" s="179">
        <v>2020</v>
      </c>
      <c r="B352" s="179" t="s">
        <v>3076</v>
      </c>
      <c r="C352" s="179" t="s">
        <v>3027</v>
      </c>
      <c r="D352" s="179" t="s">
        <v>3049</v>
      </c>
      <c r="E352" s="179" t="s">
        <v>3050</v>
      </c>
      <c r="F352" s="182">
        <v>1398.6</v>
      </c>
      <c r="G352" s="179">
        <v>999</v>
      </c>
      <c r="H352" s="183" t="s">
        <v>3389</v>
      </c>
    </row>
    <row r="353" spans="1:8" x14ac:dyDescent="0.3">
      <c r="A353" s="179">
        <v>2020</v>
      </c>
      <c r="B353" s="179" t="s">
        <v>3076</v>
      </c>
      <c r="C353" s="179" t="s">
        <v>3039</v>
      </c>
      <c r="D353" s="179" t="s">
        <v>3049</v>
      </c>
      <c r="E353" s="179" t="s">
        <v>3050</v>
      </c>
      <c r="F353" s="182">
        <v>219.79999999999998</v>
      </c>
      <c r="G353" s="179">
        <v>157</v>
      </c>
      <c r="H353" s="183" t="s">
        <v>3390</v>
      </c>
    </row>
    <row r="354" spans="1:8" x14ac:dyDescent="0.3">
      <c r="A354" s="179">
        <v>2020</v>
      </c>
      <c r="B354" s="179" t="s">
        <v>3076</v>
      </c>
      <c r="C354" s="179" t="s">
        <v>3039</v>
      </c>
      <c r="D354" s="179" t="s">
        <v>3049</v>
      </c>
      <c r="E354" s="179" t="s">
        <v>3050</v>
      </c>
      <c r="F354" s="182">
        <v>219.79999999999998</v>
      </c>
      <c r="G354" s="179">
        <v>157</v>
      </c>
      <c r="H354" s="183" t="s">
        <v>3391</v>
      </c>
    </row>
    <row r="355" spans="1:8" x14ac:dyDescent="0.3">
      <c r="A355" s="179">
        <v>2020</v>
      </c>
      <c r="B355" s="179" t="s">
        <v>3076</v>
      </c>
      <c r="C355" s="179" t="s">
        <v>3031</v>
      </c>
      <c r="D355" s="179" t="s">
        <v>133</v>
      </c>
      <c r="E355" s="179" t="s">
        <v>3036</v>
      </c>
      <c r="F355" s="182">
        <v>5021.7999999999993</v>
      </c>
      <c r="G355" s="179">
        <v>3587</v>
      </c>
      <c r="H355" s="183" t="s">
        <v>3392</v>
      </c>
    </row>
    <row r="356" spans="1:8" x14ac:dyDescent="0.3">
      <c r="A356" s="179">
        <v>2020</v>
      </c>
      <c r="B356" s="179" t="s">
        <v>3076</v>
      </c>
      <c r="C356" s="179" t="s">
        <v>3031</v>
      </c>
      <c r="D356" s="179" t="s">
        <v>133</v>
      </c>
      <c r="E356" s="179" t="s">
        <v>3036</v>
      </c>
      <c r="F356" s="182">
        <v>5021.7999999999993</v>
      </c>
      <c r="G356" s="179">
        <v>3587</v>
      </c>
      <c r="H356" s="183" t="s">
        <v>3393</v>
      </c>
    </row>
    <row r="357" spans="1:8" x14ac:dyDescent="0.3">
      <c r="A357" s="179">
        <v>2020</v>
      </c>
      <c r="B357" s="179" t="s">
        <v>3076</v>
      </c>
      <c r="C357" s="179" t="s">
        <v>3048</v>
      </c>
      <c r="D357" s="179" t="s">
        <v>133</v>
      </c>
      <c r="E357" s="179" t="s">
        <v>3036</v>
      </c>
      <c r="F357" s="182">
        <v>13483.4</v>
      </c>
      <c r="G357" s="179">
        <v>9631</v>
      </c>
      <c r="H357" s="183" t="s">
        <v>3394</v>
      </c>
    </row>
    <row r="358" spans="1:8" x14ac:dyDescent="0.3">
      <c r="A358" s="179">
        <v>2020</v>
      </c>
      <c r="B358" s="179" t="s">
        <v>3076</v>
      </c>
      <c r="C358" s="179" t="s">
        <v>3048</v>
      </c>
      <c r="D358" s="179" t="s">
        <v>133</v>
      </c>
      <c r="E358" s="179" t="s">
        <v>3036</v>
      </c>
      <c r="F358" s="182">
        <v>13483.4</v>
      </c>
      <c r="G358" s="179">
        <v>9631</v>
      </c>
      <c r="H358" s="183" t="s">
        <v>3395</v>
      </c>
    </row>
    <row r="359" spans="1:8" x14ac:dyDescent="0.3">
      <c r="A359" s="179">
        <v>2020</v>
      </c>
      <c r="B359" s="179" t="s">
        <v>3097</v>
      </c>
      <c r="C359" s="179" t="s">
        <v>3048</v>
      </c>
      <c r="D359" s="179" t="s">
        <v>134</v>
      </c>
      <c r="E359" s="179" t="s">
        <v>3028</v>
      </c>
      <c r="F359" s="182">
        <v>2209.1999999999998</v>
      </c>
      <c r="G359" s="179">
        <v>1578</v>
      </c>
      <c r="H359" s="183" t="s">
        <v>3396</v>
      </c>
    </row>
    <row r="360" spans="1:8" x14ac:dyDescent="0.3">
      <c r="A360" s="179">
        <v>2020</v>
      </c>
      <c r="B360" s="179" t="s">
        <v>3097</v>
      </c>
      <c r="C360" s="179" t="s">
        <v>3048</v>
      </c>
      <c r="D360" s="179" t="s">
        <v>134</v>
      </c>
      <c r="E360" s="179" t="s">
        <v>3028</v>
      </c>
      <c r="F360" s="182">
        <v>2209.1999999999998</v>
      </c>
      <c r="G360" s="179">
        <v>1578</v>
      </c>
      <c r="H360" s="183" t="s">
        <v>3397</v>
      </c>
    </row>
    <row r="361" spans="1:8" x14ac:dyDescent="0.3">
      <c r="A361" s="179">
        <v>2020</v>
      </c>
      <c r="B361" s="179" t="s">
        <v>3097</v>
      </c>
      <c r="C361" s="179" t="s">
        <v>3039</v>
      </c>
      <c r="D361" s="179" t="s">
        <v>134</v>
      </c>
      <c r="E361" s="179" t="s">
        <v>3028</v>
      </c>
      <c r="F361" s="182">
        <v>6421.7999999999993</v>
      </c>
      <c r="G361" s="179">
        <v>4587</v>
      </c>
      <c r="H361" s="183" t="s">
        <v>3398</v>
      </c>
    </row>
    <row r="362" spans="1:8" x14ac:dyDescent="0.3">
      <c r="A362" s="179">
        <v>2020</v>
      </c>
      <c r="B362" s="179" t="s">
        <v>3097</v>
      </c>
      <c r="C362" s="179" t="s">
        <v>3039</v>
      </c>
      <c r="D362" s="179" t="s">
        <v>134</v>
      </c>
      <c r="E362" s="179" t="s">
        <v>3028</v>
      </c>
      <c r="F362" s="182">
        <v>6421.7999999999993</v>
      </c>
      <c r="G362" s="179">
        <v>4587</v>
      </c>
      <c r="H362" s="183" t="s">
        <v>3399</v>
      </c>
    </row>
    <row r="363" spans="1:8" x14ac:dyDescent="0.3">
      <c r="A363" s="179">
        <v>2020</v>
      </c>
      <c r="B363" s="179" t="s">
        <v>3097</v>
      </c>
      <c r="C363" s="179" t="s">
        <v>3027</v>
      </c>
      <c r="D363" s="179" t="s">
        <v>135</v>
      </c>
      <c r="E363" s="179" t="s">
        <v>3036</v>
      </c>
      <c r="F363" s="182">
        <v>1909.6</v>
      </c>
      <c r="G363" s="179">
        <v>1364</v>
      </c>
      <c r="H363" s="183" t="s">
        <v>3400</v>
      </c>
    </row>
    <row r="364" spans="1:8" x14ac:dyDescent="0.3">
      <c r="A364" s="179">
        <v>2020</v>
      </c>
      <c r="B364" s="179" t="s">
        <v>3097</v>
      </c>
      <c r="C364" s="179" t="s">
        <v>3027</v>
      </c>
      <c r="D364" s="179" t="s">
        <v>135</v>
      </c>
      <c r="E364" s="179" t="s">
        <v>3036</v>
      </c>
      <c r="F364" s="182">
        <v>1909.6</v>
      </c>
      <c r="G364" s="179">
        <v>1364</v>
      </c>
      <c r="H364" s="183" t="s">
        <v>3401</v>
      </c>
    </row>
    <row r="365" spans="1:8" x14ac:dyDescent="0.3">
      <c r="A365" s="179">
        <v>2020</v>
      </c>
      <c r="B365" s="179" t="s">
        <v>3097</v>
      </c>
      <c r="C365" s="179" t="s">
        <v>3031</v>
      </c>
      <c r="D365" s="179" t="s">
        <v>135</v>
      </c>
      <c r="E365" s="179" t="s">
        <v>3036</v>
      </c>
      <c r="F365" s="182">
        <v>11048.8</v>
      </c>
      <c r="G365" s="179">
        <v>7892</v>
      </c>
      <c r="H365" s="183" t="s">
        <v>3402</v>
      </c>
    </row>
    <row r="366" spans="1:8" x14ac:dyDescent="0.3">
      <c r="A366" s="179">
        <v>2020</v>
      </c>
      <c r="B366" s="179" t="s">
        <v>3097</v>
      </c>
      <c r="C366" s="179" t="s">
        <v>3031</v>
      </c>
      <c r="D366" s="179" t="s">
        <v>135</v>
      </c>
      <c r="E366" s="179" t="s">
        <v>3036</v>
      </c>
      <c r="F366" s="182">
        <v>6561.7999999999993</v>
      </c>
      <c r="G366" s="179">
        <v>4687</v>
      </c>
      <c r="H366" s="183" t="s">
        <v>3403</v>
      </c>
    </row>
    <row r="367" spans="1:8" x14ac:dyDescent="0.3">
      <c r="A367" s="179">
        <v>2020</v>
      </c>
      <c r="B367" s="179" t="s">
        <v>3097</v>
      </c>
      <c r="C367" s="179" t="s">
        <v>3031</v>
      </c>
      <c r="D367" s="179" t="s">
        <v>135</v>
      </c>
      <c r="E367" s="179" t="s">
        <v>3036</v>
      </c>
      <c r="F367" s="182">
        <v>11048.8</v>
      </c>
      <c r="G367" s="179">
        <v>7892</v>
      </c>
      <c r="H367" s="183" t="s">
        <v>3404</v>
      </c>
    </row>
    <row r="368" spans="1:8" x14ac:dyDescent="0.3">
      <c r="A368" s="179">
        <v>2020</v>
      </c>
      <c r="B368" s="179" t="s">
        <v>3097</v>
      </c>
      <c r="C368" s="179" t="s">
        <v>3031</v>
      </c>
      <c r="D368" s="179" t="s">
        <v>135</v>
      </c>
      <c r="E368" s="179" t="s">
        <v>3036</v>
      </c>
      <c r="F368" s="182">
        <v>6561.7999999999993</v>
      </c>
      <c r="G368" s="179">
        <v>4687</v>
      </c>
      <c r="H368" s="183" t="s">
        <v>3405</v>
      </c>
    </row>
    <row r="369" spans="1:8" x14ac:dyDescent="0.3">
      <c r="A369" s="179">
        <v>2020</v>
      </c>
      <c r="B369" s="179" t="s">
        <v>3097</v>
      </c>
      <c r="C369" s="179" t="s">
        <v>3048</v>
      </c>
      <c r="D369" s="179" t="s">
        <v>135</v>
      </c>
      <c r="E369" s="179" t="s">
        <v>3036</v>
      </c>
      <c r="F369" s="182">
        <v>2209.1999999999998</v>
      </c>
      <c r="G369" s="179">
        <v>1578</v>
      </c>
      <c r="H369" s="183" t="s">
        <v>3406</v>
      </c>
    </row>
    <row r="370" spans="1:8" x14ac:dyDescent="0.3">
      <c r="A370" s="179">
        <v>2020</v>
      </c>
      <c r="B370" s="179" t="s">
        <v>3097</v>
      </c>
      <c r="C370" s="179" t="s">
        <v>3048</v>
      </c>
      <c r="D370" s="179" t="s">
        <v>135</v>
      </c>
      <c r="E370" s="179" t="s">
        <v>3036</v>
      </c>
      <c r="F370" s="182">
        <v>2209.1999999999998</v>
      </c>
      <c r="G370" s="179">
        <v>1578</v>
      </c>
      <c r="H370" s="183" t="s">
        <v>3407</v>
      </c>
    </row>
    <row r="371" spans="1:8" x14ac:dyDescent="0.3">
      <c r="A371" s="179">
        <v>2020</v>
      </c>
      <c r="B371" s="179" t="s">
        <v>3097</v>
      </c>
      <c r="C371" s="179" t="s">
        <v>3031</v>
      </c>
      <c r="D371" s="179" t="s">
        <v>3042</v>
      </c>
      <c r="E371" s="179" t="s">
        <v>3043</v>
      </c>
      <c r="F371" s="182">
        <v>12532.8</v>
      </c>
      <c r="G371" s="179">
        <v>8952</v>
      </c>
      <c r="H371" s="183" t="s">
        <v>3408</v>
      </c>
    </row>
    <row r="372" spans="1:8" x14ac:dyDescent="0.3">
      <c r="A372" s="179">
        <v>2020</v>
      </c>
      <c r="B372" s="179" t="s">
        <v>3097</v>
      </c>
      <c r="C372" s="179" t="s">
        <v>3031</v>
      </c>
      <c r="D372" s="179" t="s">
        <v>3042</v>
      </c>
      <c r="E372" s="179" t="s">
        <v>3043</v>
      </c>
      <c r="F372" s="182">
        <v>12532.8</v>
      </c>
      <c r="G372" s="179">
        <v>8952</v>
      </c>
      <c r="H372" s="183" t="s">
        <v>3409</v>
      </c>
    </row>
    <row r="373" spans="1:8" x14ac:dyDescent="0.3">
      <c r="A373" s="179">
        <v>2020</v>
      </c>
      <c r="B373" s="179" t="s">
        <v>3097</v>
      </c>
      <c r="C373" s="179" t="s">
        <v>3048</v>
      </c>
      <c r="D373" s="179" t="s">
        <v>3042</v>
      </c>
      <c r="E373" s="179" t="s">
        <v>3043</v>
      </c>
      <c r="F373" s="182">
        <v>2209.1999999999998</v>
      </c>
      <c r="G373" s="179">
        <v>1578</v>
      </c>
      <c r="H373" s="183" t="s">
        <v>3410</v>
      </c>
    </row>
    <row r="374" spans="1:8" x14ac:dyDescent="0.3">
      <c r="A374" s="179">
        <v>2020</v>
      </c>
      <c r="B374" s="179" t="s">
        <v>3097</v>
      </c>
      <c r="C374" s="179" t="s">
        <v>3048</v>
      </c>
      <c r="D374" s="179" t="s">
        <v>3042</v>
      </c>
      <c r="E374" s="179" t="s">
        <v>3043</v>
      </c>
      <c r="F374" s="182">
        <v>2209.1999999999998</v>
      </c>
      <c r="G374" s="179">
        <v>1578</v>
      </c>
      <c r="H374" s="183" t="s">
        <v>3411</v>
      </c>
    </row>
    <row r="375" spans="1:8" x14ac:dyDescent="0.3">
      <c r="A375" s="179">
        <v>2020</v>
      </c>
      <c r="B375" s="179" t="s">
        <v>3097</v>
      </c>
      <c r="C375" s="179" t="s">
        <v>3039</v>
      </c>
      <c r="D375" s="179" t="s">
        <v>3042</v>
      </c>
      <c r="E375" s="179" t="s">
        <v>3043</v>
      </c>
      <c r="F375" s="182">
        <v>8206.7999999999993</v>
      </c>
      <c r="G375" s="179">
        <v>5862</v>
      </c>
      <c r="H375" s="183" t="s">
        <v>3412</v>
      </c>
    </row>
    <row r="376" spans="1:8" x14ac:dyDescent="0.3">
      <c r="A376" s="179">
        <v>2020</v>
      </c>
      <c r="B376" s="179" t="s">
        <v>3097</v>
      </c>
      <c r="C376" s="179" t="s">
        <v>3039</v>
      </c>
      <c r="D376" s="179" t="s">
        <v>3042</v>
      </c>
      <c r="E376" s="179" t="s">
        <v>3043</v>
      </c>
      <c r="F376" s="182">
        <v>10381</v>
      </c>
      <c r="G376" s="179">
        <v>7415</v>
      </c>
      <c r="H376" s="183" t="s">
        <v>3413</v>
      </c>
    </row>
    <row r="377" spans="1:8" x14ac:dyDescent="0.3">
      <c r="A377" s="179">
        <v>2020</v>
      </c>
      <c r="B377" s="179" t="s">
        <v>3097</v>
      </c>
      <c r="C377" s="179" t="s">
        <v>3039</v>
      </c>
      <c r="D377" s="179" t="s">
        <v>3042</v>
      </c>
      <c r="E377" s="179" t="s">
        <v>3043</v>
      </c>
      <c r="F377" s="182">
        <v>13644.4</v>
      </c>
      <c r="G377" s="179">
        <v>9746</v>
      </c>
      <c r="H377" s="183" t="s">
        <v>3414</v>
      </c>
    </row>
    <row r="378" spans="1:8" x14ac:dyDescent="0.3">
      <c r="A378" s="179">
        <v>2020</v>
      </c>
      <c r="B378" s="179" t="s">
        <v>3097</v>
      </c>
      <c r="C378" s="179" t="s">
        <v>3039</v>
      </c>
      <c r="D378" s="179" t="s">
        <v>3042</v>
      </c>
      <c r="E378" s="179" t="s">
        <v>3043</v>
      </c>
      <c r="F378" s="182">
        <v>8206.7999999999993</v>
      </c>
      <c r="G378" s="179">
        <v>5862</v>
      </c>
      <c r="H378" s="183" t="s">
        <v>3415</v>
      </c>
    </row>
    <row r="379" spans="1:8" x14ac:dyDescent="0.3">
      <c r="A379" s="179">
        <v>2020</v>
      </c>
      <c r="B379" s="179" t="s">
        <v>3097</v>
      </c>
      <c r="C379" s="179" t="s">
        <v>3039</v>
      </c>
      <c r="D379" s="179" t="s">
        <v>3042</v>
      </c>
      <c r="E379" s="179" t="s">
        <v>3043</v>
      </c>
      <c r="F379" s="182">
        <v>10381</v>
      </c>
      <c r="G379" s="179">
        <v>7415</v>
      </c>
      <c r="H379" s="183" t="s">
        <v>3416</v>
      </c>
    </row>
    <row r="380" spans="1:8" x14ac:dyDescent="0.3">
      <c r="A380" s="179">
        <v>2020</v>
      </c>
      <c r="B380" s="179" t="s">
        <v>3097</v>
      </c>
      <c r="C380" s="179" t="s">
        <v>3039</v>
      </c>
      <c r="D380" s="179" t="s">
        <v>3042</v>
      </c>
      <c r="E380" s="179" t="s">
        <v>3043</v>
      </c>
      <c r="F380" s="182">
        <v>13644.4</v>
      </c>
      <c r="G380" s="179">
        <v>9746</v>
      </c>
      <c r="H380" s="183" t="s">
        <v>3417</v>
      </c>
    </row>
    <row r="381" spans="1:8" x14ac:dyDescent="0.3">
      <c r="A381" s="179">
        <v>2020</v>
      </c>
      <c r="B381" s="179" t="s">
        <v>3097</v>
      </c>
      <c r="C381" s="179" t="s">
        <v>3031</v>
      </c>
      <c r="D381" s="179" t="s">
        <v>3049</v>
      </c>
      <c r="E381" s="179" t="s">
        <v>3050</v>
      </c>
      <c r="F381" s="182">
        <v>11048.8</v>
      </c>
      <c r="G381" s="179">
        <v>7892</v>
      </c>
      <c r="H381" s="183" t="s">
        <v>3418</v>
      </c>
    </row>
    <row r="382" spans="1:8" x14ac:dyDescent="0.3">
      <c r="A382" s="179">
        <v>2020</v>
      </c>
      <c r="B382" s="179" t="s">
        <v>3097</v>
      </c>
      <c r="C382" s="179" t="s">
        <v>3031</v>
      </c>
      <c r="D382" s="179" t="s">
        <v>3049</v>
      </c>
      <c r="E382" s="179" t="s">
        <v>3050</v>
      </c>
      <c r="F382" s="182">
        <v>11180.4</v>
      </c>
      <c r="G382" s="179">
        <v>7986</v>
      </c>
      <c r="H382" s="183" t="s">
        <v>3419</v>
      </c>
    </row>
    <row r="383" spans="1:8" x14ac:dyDescent="0.3">
      <c r="A383" s="179">
        <v>2020</v>
      </c>
      <c r="B383" s="179" t="s">
        <v>3097</v>
      </c>
      <c r="C383" s="179" t="s">
        <v>3031</v>
      </c>
      <c r="D383" s="179" t="s">
        <v>3049</v>
      </c>
      <c r="E383" s="179" t="s">
        <v>3050</v>
      </c>
      <c r="F383" s="182">
        <v>11048.8</v>
      </c>
      <c r="G383" s="179">
        <v>7892</v>
      </c>
      <c r="H383" s="183" t="s">
        <v>3420</v>
      </c>
    </row>
    <row r="384" spans="1:8" x14ac:dyDescent="0.3">
      <c r="A384" s="179">
        <v>2020</v>
      </c>
      <c r="B384" s="179" t="s">
        <v>3097</v>
      </c>
      <c r="C384" s="179" t="s">
        <v>3031</v>
      </c>
      <c r="D384" s="179" t="s">
        <v>3049</v>
      </c>
      <c r="E384" s="179" t="s">
        <v>3050</v>
      </c>
      <c r="F384" s="182">
        <v>11180.4</v>
      </c>
      <c r="G384" s="179">
        <v>7986</v>
      </c>
      <c r="H384" s="183" t="s">
        <v>3421</v>
      </c>
    </row>
    <row r="385" spans="1:8" x14ac:dyDescent="0.3">
      <c r="A385" s="179">
        <v>2020</v>
      </c>
      <c r="B385" s="179" t="s">
        <v>3097</v>
      </c>
      <c r="C385" s="179" t="s">
        <v>3027</v>
      </c>
      <c r="D385" s="179" t="s">
        <v>133</v>
      </c>
      <c r="E385" s="179" t="s">
        <v>3036</v>
      </c>
      <c r="F385" s="182">
        <v>1909.6</v>
      </c>
      <c r="G385" s="179">
        <v>1364</v>
      </c>
      <c r="H385" s="183" t="s">
        <v>3422</v>
      </c>
    </row>
    <row r="386" spans="1:8" x14ac:dyDescent="0.3">
      <c r="A386" s="179">
        <v>2020</v>
      </c>
      <c r="B386" s="179" t="s">
        <v>3097</v>
      </c>
      <c r="C386" s="179" t="s">
        <v>3027</v>
      </c>
      <c r="D386" s="179" t="s">
        <v>133</v>
      </c>
      <c r="E386" s="179" t="s">
        <v>3036</v>
      </c>
      <c r="F386" s="182">
        <v>1909.6</v>
      </c>
      <c r="G386" s="179">
        <v>1364</v>
      </c>
      <c r="H386" s="183" t="s">
        <v>3423</v>
      </c>
    </row>
    <row r="387" spans="1:8" x14ac:dyDescent="0.3">
      <c r="A387" s="179">
        <v>2020</v>
      </c>
      <c r="B387" s="179" t="s">
        <v>3097</v>
      </c>
      <c r="C387" s="179" t="s">
        <v>3031</v>
      </c>
      <c r="D387" s="179" t="s">
        <v>133</v>
      </c>
      <c r="E387" s="179" t="s">
        <v>3036</v>
      </c>
      <c r="F387" s="182">
        <v>6561.7999999999993</v>
      </c>
      <c r="G387" s="179">
        <v>4687</v>
      </c>
      <c r="H387" s="183" t="s">
        <v>3424</v>
      </c>
    </row>
    <row r="388" spans="1:8" x14ac:dyDescent="0.3">
      <c r="A388" s="179">
        <v>2020</v>
      </c>
      <c r="B388" s="179" t="s">
        <v>3097</v>
      </c>
      <c r="C388" s="179" t="s">
        <v>3031</v>
      </c>
      <c r="D388" s="179" t="s">
        <v>133</v>
      </c>
      <c r="E388" s="179" t="s">
        <v>3036</v>
      </c>
      <c r="F388" s="182">
        <v>6561.7999999999993</v>
      </c>
      <c r="G388" s="179">
        <v>4687</v>
      </c>
      <c r="H388" s="183" t="s">
        <v>3425</v>
      </c>
    </row>
    <row r="389" spans="1:8" x14ac:dyDescent="0.3">
      <c r="A389" s="179">
        <v>2020</v>
      </c>
      <c r="B389" s="179" t="s">
        <v>836</v>
      </c>
      <c r="C389" s="179" t="s">
        <v>3027</v>
      </c>
      <c r="D389" s="179" t="s">
        <v>134</v>
      </c>
      <c r="E389" s="179" t="s">
        <v>3028</v>
      </c>
      <c r="F389" s="182">
        <v>697.19999999999993</v>
      </c>
      <c r="G389" s="179">
        <v>498</v>
      </c>
      <c r="H389" s="183" t="s">
        <v>3426</v>
      </c>
    </row>
    <row r="390" spans="1:8" x14ac:dyDescent="0.3">
      <c r="A390" s="179">
        <v>2020</v>
      </c>
      <c r="B390" s="179" t="s">
        <v>836</v>
      </c>
      <c r="C390" s="179" t="s">
        <v>3027</v>
      </c>
      <c r="D390" s="179" t="s">
        <v>134</v>
      </c>
      <c r="E390" s="179" t="s">
        <v>3028</v>
      </c>
      <c r="F390" s="182">
        <v>697.19999999999993</v>
      </c>
      <c r="G390" s="179">
        <v>498</v>
      </c>
      <c r="H390" s="183" t="s">
        <v>3427</v>
      </c>
    </row>
    <row r="391" spans="1:8" x14ac:dyDescent="0.3">
      <c r="A391" s="179">
        <v>2020</v>
      </c>
      <c r="B391" s="179" t="s">
        <v>836</v>
      </c>
      <c r="C391" s="179" t="s">
        <v>3048</v>
      </c>
      <c r="D391" s="179" t="s">
        <v>134</v>
      </c>
      <c r="E391" s="179" t="s">
        <v>3028</v>
      </c>
      <c r="F391" s="182">
        <v>6853</v>
      </c>
      <c r="G391" s="179">
        <v>4895</v>
      </c>
      <c r="H391" s="183" t="s">
        <v>3428</v>
      </c>
    </row>
    <row r="392" spans="1:8" x14ac:dyDescent="0.3">
      <c r="A392" s="179">
        <v>2020</v>
      </c>
      <c r="B392" s="179" t="s">
        <v>836</v>
      </c>
      <c r="C392" s="179" t="s">
        <v>3048</v>
      </c>
      <c r="D392" s="179" t="s">
        <v>134</v>
      </c>
      <c r="E392" s="179" t="s">
        <v>3028</v>
      </c>
      <c r="F392" s="182">
        <v>6853</v>
      </c>
      <c r="G392" s="179">
        <v>4895</v>
      </c>
      <c r="H392" s="183" t="s">
        <v>3429</v>
      </c>
    </row>
    <row r="393" spans="1:8" x14ac:dyDescent="0.3">
      <c r="A393" s="179">
        <v>2020</v>
      </c>
      <c r="B393" s="179" t="s">
        <v>836</v>
      </c>
      <c r="C393" s="179" t="s">
        <v>3031</v>
      </c>
      <c r="D393" s="179" t="s">
        <v>135</v>
      </c>
      <c r="E393" s="179" t="s">
        <v>3036</v>
      </c>
      <c r="F393" s="182">
        <v>6421.7999999999993</v>
      </c>
      <c r="G393" s="179">
        <v>4587</v>
      </c>
      <c r="H393" s="183" t="s">
        <v>3430</v>
      </c>
    </row>
    <row r="394" spans="1:8" x14ac:dyDescent="0.3">
      <c r="A394" s="179">
        <v>2020</v>
      </c>
      <c r="B394" s="179" t="s">
        <v>836</v>
      </c>
      <c r="C394" s="179" t="s">
        <v>3031</v>
      </c>
      <c r="D394" s="179" t="s">
        <v>135</v>
      </c>
      <c r="E394" s="179" t="s">
        <v>3036</v>
      </c>
      <c r="F394" s="182">
        <v>6421.7999999999993</v>
      </c>
      <c r="G394" s="179">
        <v>4587</v>
      </c>
      <c r="H394" s="183" t="s">
        <v>3431</v>
      </c>
    </row>
    <row r="395" spans="1:8" x14ac:dyDescent="0.3">
      <c r="A395" s="179">
        <v>2020</v>
      </c>
      <c r="B395" s="179" t="s">
        <v>836</v>
      </c>
      <c r="C395" s="179" t="s">
        <v>3048</v>
      </c>
      <c r="D395" s="179" t="s">
        <v>135</v>
      </c>
      <c r="E395" s="179" t="s">
        <v>3036</v>
      </c>
      <c r="F395" s="182">
        <v>6854.4</v>
      </c>
      <c r="G395" s="179">
        <v>4896</v>
      </c>
      <c r="H395" s="183" t="s">
        <v>3432</v>
      </c>
    </row>
    <row r="396" spans="1:8" x14ac:dyDescent="0.3">
      <c r="A396" s="179">
        <v>2020</v>
      </c>
      <c r="B396" s="179" t="s">
        <v>836</v>
      </c>
      <c r="C396" s="179" t="s">
        <v>3048</v>
      </c>
      <c r="D396" s="179" t="s">
        <v>135</v>
      </c>
      <c r="E396" s="179" t="s">
        <v>3036</v>
      </c>
      <c r="F396" s="182">
        <v>6854.4</v>
      </c>
      <c r="G396" s="179">
        <v>4896</v>
      </c>
      <c r="H396" s="183" t="s">
        <v>3433</v>
      </c>
    </row>
    <row r="397" spans="1:8" x14ac:dyDescent="0.3">
      <c r="A397" s="179">
        <v>2020</v>
      </c>
      <c r="B397" s="179" t="s">
        <v>836</v>
      </c>
      <c r="C397" s="179" t="s">
        <v>3031</v>
      </c>
      <c r="D397" s="179" t="s">
        <v>3042</v>
      </c>
      <c r="E397" s="179" t="s">
        <v>3043</v>
      </c>
      <c r="F397" s="182">
        <v>5021.7999999999993</v>
      </c>
      <c r="G397" s="179">
        <v>3587</v>
      </c>
      <c r="H397" s="183" t="s">
        <v>3434</v>
      </c>
    </row>
    <row r="398" spans="1:8" x14ac:dyDescent="0.3">
      <c r="A398" s="179">
        <v>2020</v>
      </c>
      <c r="B398" s="179" t="s">
        <v>836</v>
      </c>
      <c r="C398" s="179" t="s">
        <v>3031</v>
      </c>
      <c r="D398" s="179" t="s">
        <v>3042</v>
      </c>
      <c r="E398" s="179" t="s">
        <v>3043</v>
      </c>
      <c r="F398" s="182">
        <v>11048.8</v>
      </c>
      <c r="G398" s="179">
        <v>7892</v>
      </c>
      <c r="H398" s="183" t="s">
        <v>3435</v>
      </c>
    </row>
    <row r="399" spans="1:8" x14ac:dyDescent="0.3">
      <c r="A399" s="179">
        <v>2020</v>
      </c>
      <c r="B399" s="179" t="s">
        <v>836</v>
      </c>
      <c r="C399" s="179" t="s">
        <v>3031</v>
      </c>
      <c r="D399" s="179" t="s">
        <v>3042</v>
      </c>
      <c r="E399" s="179" t="s">
        <v>3043</v>
      </c>
      <c r="F399" s="182">
        <v>5021.7999999999993</v>
      </c>
      <c r="G399" s="179">
        <v>3587</v>
      </c>
      <c r="H399" s="183" t="s">
        <v>3436</v>
      </c>
    </row>
    <row r="400" spans="1:8" x14ac:dyDescent="0.3">
      <c r="A400" s="179">
        <v>2020</v>
      </c>
      <c r="B400" s="179" t="s">
        <v>836</v>
      </c>
      <c r="C400" s="179" t="s">
        <v>3031</v>
      </c>
      <c r="D400" s="179" t="s">
        <v>3042</v>
      </c>
      <c r="E400" s="179" t="s">
        <v>3043</v>
      </c>
      <c r="F400" s="182">
        <v>11048.8</v>
      </c>
      <c r="G400" s="179">
        <v>7892</v>
      </c>
      <c r="H400" s="183" t="s">
        <v>3437</v>
      </c>
    </row>
    <row r="401" spans="1:8" x14ac:dyDescent="0.3">
      <c r="A401" s="179">
        <v>2020</v>
      </c>
      <c r="B401" s="179" t="s">
        <v>836</v>
      </c>
      <c r="C401" s="179" t="s">
        <v>3031</v>
      </c>
      <c r="D401" s="179" t="s">
        <v>3049</v>
      </c>
      <c r="E401" s="179" t="s">
        <v>3050</v>
      </c>
      <c r="F401" s="182">
        <v>6421.7999999999993</v>
      </c>
      <c r="G401" s="179">
        <v>4587</v>
      </c>
      <c r="H401" s="183" t="s">
        <v>3438</v>
      </c>
    </row>
    <row r="402" spans="1:8" x14ac:dyDescent="0.3">
      <c r="A402" s="179">
        <v>2020</v>
      </c>
      <c r="B402" s="179" t="s">
        <v>836</v>
      </c>
      <c r="C402" s="179" t="s">
        <v>3031</v>
      </c>
      <c r="D402" s="179" t="s">
        <v>3049</v>
      </c>
      <c r="E402" s="179" t="s">
        <v>3050</v>
      </c>
      <c r="F402" s="182">
        <v>6830.5999999999995</v>
      </c>
      <c r="G402" s="179">
        <v>4879</v>
      </c>
      <c r="H402" s="183" t="s">
        <v>3439</v>
      </c>
    </row>
    <row r="403" spans="1:8" x14ac:dyDescent="0.3">
      <c r="A403" s="179">
        <v>2020</v>
      </c>
      <c r="B403" s="179" t="s">
        <v>836</v>
      </c>
      <c r="C403" s="179" t="s">
        <v>3031</v>
      </c>
      <c r="D403" s="179" t="s">
        <v>3049</v>
      </c>
      <c r="E403" s="179" t="s">
        <v>3050</v>
      </c>
      <c r="F403" s="182">
        <v>6421.7999999999993</v>
      </c>
      <c r="G403" s="179">
        <v>4587</v>
      </c>
      <c r="H403" s="183" t="s">
        <v>3440</v>
      </c>
    </row>
    <row r="404" spans="1:8" x14ac:dyDescent="0.3">
      <c r="A404" s="179">
        <v>2020</v>
      </c>
      <c r="B404" s="179" t="s">
        <v>836</v>
      </c>
      <c r="C404" s="179" t="s">
        <v>3031</v>
      </c>
      <c r="D404" s="179" t="s">
        <v>3049</v>
      </c>
      <c r="E404" s="179" t="s">
        <v>3050</v>
      </c>
      <c r="F404" s="182">
        <v>6830.5999999999995</v>
      </c>
      <c r="G404" s="179">
        <v>4879</v>
      </c>
      <c r="H404" s="183" t="s">
        <v>3441</v>
      </c>
    </row>
    <row r="405" spans="1:8" x14ac:dyDescent="0.3">
      <c r="A405" s="179">
        <v>2020</v>
      </c>
      <c r="B405" s="179" t="s">
        <v>836</v>
      </c>
      <c r="C405" s="179" t="s">
        <v>3048</v>
      </c>
      <c r="D405" s="179" t="s">
        <v>3049</v>
      </c>
      <c r="E405" s="179" t="s">
        <v>3050</v>
      </c>
      <c r="F405" s="182">
        <v>6854.4</v>
      </c>
      <c r="G405" s="179">
        <v>4896</v>
      </c>
      <c r="H405" s="183" t="s">
        <v>3442</v>
      </c>
    </row>
    <row r="406" spans="1:8" x14ac:dyDescent="0.3">
      <c r="A406" s="179">
        <v>2020</v>
      </c>
      <c r="B406" s="179" t="s">
        <v>836</v>
      </c>
      <c r="C406" s="179" t="s">
        <v>3048</v>
      </c>
      <c r="D406" s="179" t="s">
        <v>3049</v>
      </c>
      <c r="E406" s="179" t="s">
        <v>3050</v>
      </c>
      <c r="F406" s="182">
        <v>6854.4</v>
      </c>
      <c r="G406" s="179">
        <v>4896</v>
      </c>
      <c r="H406" s="183" t="s">
        <v>3443</v>
      </c>
    </row>
    <row r="407" spans="1:8" x14ac:dyDescent="0.3">
      <c r="A407" s="179">
        <v>2020</v>
      </c>
      <c r="B407" s="179" t="s">
        <v>836</v>
      </c>
      <c r="C407" s="179" t="s">
        <v>3031</v>
      </c>
      <c r="D407" s="179" t="s">
        <v>133</v>
      </c>
      <c r="E407" s="179" t="s">
        <v>3036</v>
      </c>
      <c r="F407" s="182">
        <v>8853.5999999999985</v>
      </c>
      <c r="G407" s="179">
        <v>6324</v>
      </c>
      <c r="H407" s="183" t="s">
        <v>3444</v>
      </c>
    </row>
    <row r="408" spans="1:8" x14ac:dyDescent="0.3">
      <c r="A408" s="179">
        <v>2020</v>
      </c>
      <c r="B408" s="179" t="s">
        <v>836</v>
      </c>
      <c r="C408" s="179" t="s">
        <v>3031</v>
      </c>
      <c r="D408" s="179" t="s">
        <v>133</v>
      </c>
      <c r="E408" s="179" t="s">
        <v>3036</v>
      </c>
      <c r="F408" s="182">
        <v>8853.5999999999985</v>
      </c>
      <c r="G408" s="179">
        <v>6324</v>
      </c>
      <c r="H408" s="183" t="s">
        <v>3445</v>
      </c>
    </row>
    <row r="409" spans="1:8" x14ac:dyDescent="0.3">
      <c r="A409" s="179">
        <v>2020</v>
      </c>
      <c r="B409" s="179" t="s">
        <v>836</v>
      </c>
      <c r="C409" s="179" t="s">
        <v>3039</v>
      </c>
      <c r="D409" s="179" t="s">
        <v>133</v>
      </c>
      <c r="E409" s="179" t="s">
        <v>3036</v>
      </c>
      <c r="F409" s="182">
        <v>6421.7999999999993</v>
      </c>
      <c r="G409" s="179">
        <v>4587</v>
      </c>
      <c r="H409" s="183" t="s">
        <v>3446</v>
      </c>
    </row>
    <row r="410" spans="1:8" x14ac:dyDescent="0.3">
      <c r="A410" s="179">
        <v>2020</v>
      </c>
      <c r="B410" s="179" t="s">
        <v>836</v>
      </c>
      <c r="C410" s="179" t="s">
        <v>3039</v>
      </c>
      <c r="D410" s="179" t="s">
        <v>133</v>
      </c>
      <c r="E410" s="179" t="s">
        <v>3036</v>
      </c>
      <c r="F410" s="182">
        <v>6421.7999999999993</v>
      </c>
      <c r="G410" s="179">
        <v>4587</v>
      </c>
      <c r="H410" s="183" t="s">
        <v>3447</v>
      </c>
    </row>
    <row r="411" spans="1:8" x14ac:dyDescent="0.3">
      <c r="A411" s="179">
        <v>2020</v>
      </c>
      <c r="B411" s="179" t="s">
        <v>3150</v>
      </c>
      <c r="C411" s="179" t="s">
        <v>3031</v>
      </c>
      <c r="D411" s="179" t="s">
        <v>134</v>
      </c>
      <c r="E411" s="179" t="s">
        <v>3028</v>
      </c>
      <c r="F411" s="182">
        <v>7872.2</v>
      </c>
      <c r="G411" s="179">
        <v>5623</v>
      </c>
      <c r="H411" s="183" t="s">
        <v>3448</v>
      </c>
    </row>
    <row r="412" spans="1:8" x14ac:dyDescent="0.3">
      <c r="A412" s="179">
        <v>2020</v>
      </c>
      <c r="B412" s="179" t="s">
        <v>3150</v>
      </c>
      <c r="C412" s="179" t="s">
        <v>3031</v>
      </c>
      <c r="D412" s="179" t="s">
        <v>134</v>
      </c>
      <c r="E412" s="179" t="s">
        <v>3028</v>
      </c>
      <c r="F412" s="182">
        <v>10259.199999999999</v>
      </c>
      <c r="G412" s="179">
        <v>7328</v>
      </c>
      <c r="H412" s="183" t="s">
        <v>3449</v>
      </c>
    </row>
    <row r="413" spans="1:8" x14ac:dyDescent="0.3">
      <c r="A413" s="179">
        <v>2020</v>
      </c>
      <c r="B413" s="179" t="s">
        <v>3150</v>
      </c>
      <c r="C413" s="179" t="s">
        <v>3031</v>
      </c>
      <c r="D413" s="179" t="s">
        <v>134</v>
      </c>
      <c r="E413" s="179" t="s">
        <v>3028</v>
      </c>
      <c r="F413" s="182">
        <v>7872.2</v>
      </c>
      <c r="G413" s="179">
        <v>5623</v>
      </c>
      <c r="H413" s="183" t="s">
        <v>3450</v>
      </c>
    </row>
    <row r="414" spans="1:8" x14ac:dyDescent="0.3">
      <c r="A414" s="179">
        <v>2020</v>
      </c>
      <c r="B414" s="179" t="s">
        <v>3150</v>
      </c>
      <c r="C414" s="179" t="s">
        <v>3031</v>
      </c>
      <c r="D414" s="179" t="s">
        <v>134</v>
      </c>
      <c r="E414" s="179" t="s">
        <v>3028</v>
      </c>
      <c r="F414" s="182">
        <v>10259.199999999999</v>
      </c>
      <c r="G414" s="179">
        <v>7328</v>
      </c>
      <c r="H414" s="183" t="s">
        <v>3451</v>
      </c>
    </row>
    <row r="415" spans="1:8" x14ac:dyDescent="0.3">
      <c r="A415" s="179">
        <v>2020</v>
      </c>
      <c r="B415" s="179" t="s">
        <v>3150</v>
      </c>
      <c r="C415" s="179" t="s">
        <v>3027</v>
      </c>
      <c r="D415" s="179" t="s">
        <v>135</v>
      </c>
      <c r="E415" s="179" t="s">
        <v>3036</v>
      </c>
      <c r="F415" s="182">
        <v>3637.2</v>
      </c>
      <c r="G415" s="179">
        <v>2598</v>
      </c>
      <c r="H415" s="183" t="s">
        <v>3452</v>
      </c>
    </row>
    <row r="416" spans="1:8" x14ac:dyDescent="0.3">
      <c r="A416" s="179">
        <v>2020</v>
      </c>
      <c r="B416" s="179" t="s">
        <v>3150</v>
      </c>
      <c r="C416" s="179" t="s">
        <v>3027</v>
      </c>
      <c r="D416" s="179" t="s">
        <v>135</v>
      </c>
      <c r="E416" s="179" t="s">
        <v>3036</v>
      </c>
      <c r="F416" s="182">
        <v>3637.2</v>
      </c>
      <c r="G416" s="179">
        <v>2598</v>
      </c>
      <c r="H416" s="183" t="s">
        <v>3453</v>
      </c>
    </row>
    <row r="417" spans="1:8" x14ac:dyDescent="0.3">
      <c r="A417" s="179">
        <v>2020</v>
      </c>
      <c r="B417" s="179" t="s">
        <v>3150</v>
      </c>
      <c r="C417" s="179" t="s">
        <v>3031</v>
      </c>
      <c r="D417" s="179" t="s">
        <v>135</v>
      </c>
      <c r="E417" s="179" t="s">
        <v>3036</v>
      </c>
      <c r="F417" s="182">
        <v>7872.2</v>
      </c>
      <c r="G417" s="179">
        <v>5623</v>
      </c>
      <c r="H417" s="183" t="s">
        <v>3454</v>
      </c>
    </row>
    <row r="418" spans="1:8" x14ac:dyDescent="0.3">
      <c r="A418" s="179">
        <v>2020</v>
      </c>
      <c r="B418" s="179" t="s">
        <v>3150</v>
      </c>
      <c r="C418" s="179" t="s">
        <v>3031</v>
      </c>
      <c r="D418" s="179" t="s">
        <v>135</v>
      </c>
      <c r="E418" s="179" t="s">
        <v>3036</v>
      </c>
      <c r="F418" s="182">
        <v>7872.2</v>
      </c>
      <c r="G418" s="179">
        <v>5623</v>
      </c>
      <c r="H418" s="183" t="s">
        <v>3455</v>
      </c>
    </row>
    <row r="419" spans="1:8" x14ac:dyDescent="0.3">
      <c r="A419" s="179">
        <v>2020</v>
      </c>
      <c r="B419" s="179" t="s">
        <v>3150</v>
      </c>
      <c r="C419" s="179" t="s">
        <v>3027</v>
      </c>
      <c r="D419" s="179" t="s">
        <v>3042</v>
      </c>
      <c r="E419" s="179" t="s">
        <v>3043</v>
      </c>
      <c r="F419" s="182">
        <v>697.19999999999993</v>
      </c>
      <c r="G419" s="179">
        <v>498</v>
      </c>
      <c r="H419" s="183" t="s">
        <v>3456</v>
      </c>
    </row>
    <row r="420" spans="1:8" x14ac:dyDescent="0.3">
      <c r="A420" s="179">
        <v>2020</v>
      </c>
      <c r="B420" s="179" t="s">
        <v>3150</v>
      </c>
      <c r="C420" s="179" t="s">
        <v>3027</v>
      </c>
      <c r="D420" s="179" t="s">
        <v>3042</v>
      </c>
      <c r="E420" s="179" t="s">
        <v>3043</v>
      </c>
      <c r="F420" s="182">
        <v>697.19999999999993</v>
      </c>
      <c r="G420" s="179">
        <v>498</v>
      </c>
      <c r="H420" s="183" t="s">
        <v>3457</v>
      </c>
    </row>
    <row r="421" spans="1:8" x14ac:dyDescent="0.3">
      <c r="A421" s="179">
        <v>2020</v>
      </c>
      <c r="B421" s="179" t="s">
        <v>3150</v>
      </c>
      <c r="C421" s="179" t="s">
        <v>3039</v>
      </c>
      <c r="D421" s="179" t="s">
        <v>3042</v>
      </c>
      <c r="E421" s="179" t="s">
        <v>3043</v>
      </c>
      <c r="F421" s="182">
        <v>6421.7999999999993</v>
      </c>
      <c r="G421" s="179">
        <v>4587</v>
      </c>
      <c r="H421" s="183" t="s">
        <v>3458</v>
      </c>
    </row>
    <row r="422" spans="1:8" x14ac:dyDescent="0.3">
      <c r="A422" s="179">
        <v>2020</v>
      </c>
      <c r="B422" s="179" t="s">
        <v>3150</v>
      </c>
      <c r="C422" s="179" t="s">
        <v>3039</v>
      </c>
      <c r="D422" s="179" t="s">
        <v>3042</v>
      </c>
      <c r="E422" s="179" t="s">
        <v>3043</v>
      </c>
      <c r="F422" s="182">
        <v>6421.7999999999993</v>
      </c>
      <c r="G422" s="179">
        <v>4587</v>
      </c>
      <c r="H422" s="183" t="s">
        <v>3459</v>
      </c>
    </row>
    <row r="423" spans="1:8" x14ac:dyDescent="0.3">
      <c r="A423" s="179">
        <v>2020</v>
      </c>
      <c r="B423" s="179" t="s">
        <v>3150</v>
      </c>
      <c r="C423" s="179" t="s">
        <v>3027</v>
      </c>
      <c r="D423" s="179" t="s">
        <v>3049</v>
      </c>
      <c r="E423" s="179" t="s">
        <v>3050</v>
      </c>
      <c r="F423" s="182">
        <v>3637.2</v>
      </c>
      <c r="G423" s="179">
        <v>2598</v>
      </c>
      <c r="H423" s="183" t="s">
        <v>3460</v>
      </c>
    </row>
    <row r="424" spans="1:8" x14ac:dyDescent="0.3">
      <c r="A424" s="179">
        <v>2020</v>
      </c>
      <c r="B424" s="179" t="s">
        <v>3150</v>
      </c>
      <c r="C424" s="179" t="s">
        <v>3027</v>
      </c>
      <c r="D424" s="179" t="s">
        <v>3049</v>
      </c>
      <c r="E424" s="179" t="s">
        <v>3050</v>
      </c>
      <c r="F424" s="182">
        <v>3637.2</v>
      </c>
      <c r="G424" s="179">
        <v>2598</v>
      </c>
      <c r="H424" s="183" t="s">
        <v>3461</v>
      </c>
    </row>
    <row r="425" spans="1:8" x14ac:dyDescent="0.3">
      <c r="A425" s="179">
        <v>2020</v>
      </c>
      <c r="B425" s="179" t="s">
        <v>3150</v>
      </c>
      <c r="C425" s="179" t="s">
        <v>3048</v>
      </c>
      <c r="D425" s="179" t="s">
        <v>3049</v>
      </c>
      <c r="E425" s="179" t="s">
        <v>3050</v>
      </c>
      <c r="F425" s="182">
        <v>2878.3999999999996</v>
      </c>
      <c r="G425" s="179">
        <v>2056</v>
      </c>
      <c r="H425" s="183" t="s">
        <v>3462</v>
      </c>
    </row>
    <row r="426" spans="1:8" x14ac:dyDescent="0.3">
      <c r="A426" s="179">
        <v>2020</v>
      </c>
      <c r="B426" s="179" t="s">
        <v>3150</v>
      </c>
      <c r="C426" s="179" t="s">
        <v>3048</v>
      </c>
      <c r="D426" s="179" t="s">
        <v>3049</v>
      </c>
      <c r="E426" s="179" t="s">
        <v>3050</v>
      </c>
      <c r="F426" s="182">
        <v>2878.3999999999996</v>
      </c>
      <c r="G426" s="179">
        <v>2056</v>
      </c>
      <c r="H426" s="183" t="s">
        <v>3463</v>
      </c>
    </row>
    <row r="427" spans="1:8" x14ac:dyDescent="0.3">
      <c r="A427" s="179">
        <v>2020</v>
      </c>
      <c r="B427" s="179" t="s">
        <v>3150</v>
      </c>
      <c r="C427" s="179" t="s">
        <v>3031</v>
      </c>
      <c r="D427" s="179" t="s">
        <v>133</v>
      </c>
      <c r="E427" s="179" t="s">
        <v>3036</v>
      </c>
      <c r="F427" s="182">
        <v>12349.4</v>
      </c>
      <c r="G427" s="179">
        <v>8821</v>
      </c>
      <c r="H427" s="183" t="s">
        <v>3464</v>
      </c>
    </row>
    <row r="428" spans="1:8" x14ac:dyDescent="0.3">
      <c r="A428" s="179">
        <v>2020</v>
      </c>
      <c r="B428" s="179" t="s">
        <v>3150</v>
      </c>
      <c r="C428" s="179" t="s">
        <v>3031</v>
      </c>
      <c r="D428" s="179" t="s">
        <v>133</v>
      </c>
      <c r="E428" s="179" t="s">
        <v>3036</v>
      </c>
      <c r="F428" s="182">
        <v>12349.4</v>
      </c>
      <c r="G428" s="179">
        <v>8821</v>
      </c>
      <c r="H428" s="183" t="s">
        <v>3465</v>
      </c>
    </row>
    <row r="429" spans="1:8" x14ac:dyDescent="0.3">
      <c r="A429" s="179">
        <v>2020</v>
      </c>
      <c r="B429" s="179" t="s">
        <v>3150</v>
      </c>
      <c r="C429" s="179" t="s">
        <v>3039</v>
      </c>
      <c r="D429" s="179" t="s">
        <v>133</v>
      </c>
      <c r="E429" s="179" t="s">
        <v>3036</v>
      </c>
      <c r="F429" s="182">
        <v>11545.8</v>
      </c>
      <c r="G429" s="179">
        <v>8247</v>
      </c>
      <c r="H429" s="183" t="s">
        <v>3466</v>
      </c>
    </row>
    <row r="430" spans="1:8" x14ac:dyDescent="0.3">
      <c r="A430" s="179">
        <v>2020</v>
      </c>
      <c r="B430" s="179" t="s">
        <v>3150</v>
      </c>
      <c r="C430" s="179" t="s">
        <v>3039</v>
      </c>
      <c r="D430" s="179" t="s">
        <v>133</v>
      </c>
      <c r="E430" s="179" t="s">
        <v>3036</v>
      </c>
      <c r="F430" s="182">
        <v>11545.8</v>
      </c>
      <c r="G430" s="179">
        <v>8247</v>
      </c>
      <c r="H430" s="183" t="s">
        <v>3467</v>
      </c>
    </row>
    <row r="431" spans="1:8" x14ac:dyDescent="0.3">
      <c r="A431" s="179">
        <v>2020</v>
      </c>
      <c r="B431" s="179" t="s">
        <v>3171</v>
      </c>
      <c r="C431" s="179" t="s">
        <v>3027</v>
      </c>
      <c r="D431" s="179" t="s">
        <v>134</v>
      </c>
      <c r="E431" s="179" t="s">
        <v>3028</v>
      </c>
      <c r="F431" s="182">
        <v>8243.1999999999989</v>
      </c>
      <c r="G431" s="179">
        <v>5888</v>
      </c>
      <c r="H431" s="183" t="s">
        <v>3468</v>
      </c>
    </row>
    <row r="432" spans="1:8" x14ac:dyDescent="0.3">
      <c r="A432" s="179">
        <v>2020</v>
      </c>
      <c r="B432" s="179" t="s">
        <v>3171</v>
      </c>
      <c r="C432" s="179" t="s">
        <v>3027</v>
      </c>
      <c r="D432" s="179" t="s">
        <v>134</v>
      </c>
      <c r="E432" s="179" t="s">
        <v>3028</v>
      </c>
      <c r="F432" s="182">
        <v>8243.1999999999989</v>
      </c>
      <c r="G432" s="179">
        <v>5888</v>
      </c>
      <c r="H432" s="183" t="s">
        <v>3469</v>
      </c>
    </row>
    <row r="433" spans="1:8" x14ac:dyDescent="0.3">
      <c r="A433" s="179">
        <v>2020</v>
      </c>
      <c r="B433" s="179" t="s">
        <v>3171</v>
      </c>
      <c r="C433" s="179" t="s">
        <v>3031</v>
      </c>
      <c r="D433" s="179" t="s">
        <v>134</v>
      </c>
      <c r="E433" s="179" t="s">
        <v>3028</v>
      </c>
      <c r="F433" s="182">
        <v>12518.8</v>
      </c>
      <c r="G433" s="179">
        <v>8942</v>
      </c>
      <c r="H433" s="183" t="s">
        <v>3470</v>
      </c>
    </row>
    <row r="434" spans="1:8" x14ac:dyDescent="0.3">
      <c r="A434" s="179">
        <v>2020</v>
      </c>
      <c r="B434" s="179" t="s">
        <v>3171</v>
      </c>
      <c r="C434" s="179" t="s">
        <v>3031</v>
      </c>
      <c r="D434" s="179" t="s">
        <v>134</v>
      </c>
      <c r="E434" s="179" t="s">
        <v>3028</v>
      </c>
      <c r="F434" s="182">
        <v>12518.8</v>
      </c>
      <c r="G434" s="179">
        <v>8942</v>
      </c>
      <c r="H434" s="183" t="s">
        <v>3471</v>
      </c>
    </row>
    <row r="435" spans="1:8" x14ac:dyDescent="0.3">
      <c r="A435" s="179">
        <v>2020</v>
      </c>
      <c r="B435" s="179" t="s">
        <v>3171</v>
      </c>
      <c r="C435" s="179" t="s">
        <v>3048</v>
      </c>
      <c r="D435" s="179" t="s">
        <v>134</v>
      </c>
      <c r="E435" s="179" t="s">
        <v>3028</v>
      </c>
      <c r="F435" s="182">
        <v>3757.6</v>
      </c>
      <c r="G435" s="179">
        <v>2684</v>
      </c>
      <c r="H435" s="183" t="s">
        <v>3472</v>
      </c>
    </row>
    <row r="436" spans="1:8" x14ac:dyDescent="0.3">
      <c r="A436" s="179">
        <v>2020</v>
      </c>
      <c r="B436" s="179" t="s">
        <v>3171</v>
      </c>
      <c r="C436" s="179" t="s">
        <v>3048</v>
      </c>
      <c r="D436" s="179" t="s">
        <v>134</v>
      </c>
      <c r="E436" s="179" t="s">
        <v>3028</v>
      </c>
      <c r="F436" s="182">
        <v>3757.6</v>
      </c>
      <c r="G436" s="179">
        <v>2684</v>
      </c>
      <c r="H436" s="183" t="s">
        <v>3473</v>
      </c>
    </row>
    <row r="437" spans="1:8" x14ac:dyDescent="0.3">
      <c r="A437" s="179">
        <v>2020</v>
      </c>
      <c r="B437" s="179" t="s">
        <v>3171</v>
      </c>
      <c r="C437" s="179" t="s">
        <v>3027</v>
      </c>
      <c r="D437" s="179" t="s">
        <v>135</v>
      </c>
      <c r="E437" s="179" t="s">
        <v>3036</v>
      </c>
      <c r="F437" s="182">
        <v>8243.1999999999989</v>
      </c>
      <c r="G437" s="179">
        <v>5888</v>
      </c>
      <c r="H437" s="183" t="s">
        <v>3474</v>
      </c>
    </row>
    <row r="438" spans="1:8" x14ac:dyDescent="0.3">
      <c r="A438" s="179">
        <v>2020</v>
      </c>
      <c r="B438" s="179" t="s">
        <v>3171</v>
      </c>
      <c r="C438" s="179" t="s">
        <v>3027</v>
      </c>
      <c r="D438" s="179" t="s">
        <v>135</v>
      </c>
      <c r="E438" s="179" t="s">
        <v>3036</v>
      </c>
      <c r="F438" s="182">
        <v>8243.1999999999989</v>
      </c>
      <c r="G438" s="179">
        <v>5888</v>
      </c>
      <c r="H438" s="183" t="s">
        <v>3475</v>
      </c>
    </row>
    <row r="439" spans="1:8" x14ac:dyDescent="0.3">
      <c r="A439" s="179">
        <v>2020</v>
      </c>
      <c r="B439" s="179" t="s">
        <v>3171</v>
      </c>
      <c r="C439" s="179" t="s">
        <v>3039</v>
      </c>
      <c r="D439" s="179" t="s">
        <v>135</v>
      </c>
      <c r="E439" s="179" t="s">
        <v>3036</v>
      </c>
      <c r="F439" s="182">
        <v>3311</v>
      </c>
      <c r="G439" s="179">
        <v>2365</v>
      </c>
      <c r="H439" s="183" t="s">
        <v>3476</v>
      </c>
    </row>
    <row r="440" spans="1:8" x14ac:dyDescent="0.3">
      <c r="A440" s="179">
        <v>2020</v>
      </c>
      <c r="B440" s="179" t="s">
        <v>3171</v>
      </c>
      <c r="C440" s="179" t="s">
        <v>3039</v>
      </c>
      <c r="D440" s="179" t="s">
        <v>135</v>
      </c>
      <c r="E440" s="179" t="s">
        <v>3036</v>
      </c>
      <c r="F440" s="182">
        <v>3311</v>
      </c>
      <c r="G440" s="179">
        <v>2365</v>
      </c>
      <c r="H440" s="183" t="s">
        <v>3477</v>
      </c>
    </row>
    <row r="441" spans="1:8" x14ac:dyDescent="0.3">
      <c r="A441" s="179">
        <v>2020</v>
      </c>
      <c r="B441" s="179" t="s">
        <v>3171</v>
      </c>
      <c r="C441" s="179" t="s">
        <v>3031</v>
      </c>
      <c r="D441" s="179" t="s">
        <v>3042</v>
      </c>
      <c r="E441" s="179" t="s">
        <v>3043</v>
      </c>
      <c r="F441" s="182">
        <v>8853.5999999999985</v>
      </c>
      <c r="G441" s="179">
        <v>6324</v>
      </c>
      <c r="H441" s="183" t="s">
        <v>3478</v>
      </c>
    </row>
    <row r="442" spans="1:8" x14ac:dyDescent="0.3">
      <c r="A442" s="179">
        <v>2020</v>
      </c>
      <c r="B442" s="179" t="s">
        <v>3171</v>
      </c>
      <c r="C442" s="179" t="s">
        <v>3031</v>
      </c>
      <c r="D442" s="179" t="s">
        <v>3042</v>
      </c>
      <c r="E442" s="179" t="s">
        <v>3043</v>
      </c>
      <c r="F442" s="182">
        <v>8853.5999999999985</v>
      </c>
      <c r="G442" s="179">
        <v>6324</v>
      </c>
      <c r="H442" s="183" t="s">
        <v>3479</v>
      </c>
    </row>
    <row r="443" spans="1:8" x14ac:dyDescent="0.3">
      <c r="A443" s="179">
        <v>2020</v>
      </c>
      <c r="B443" s="179" t="s">
        <v>3171</v>
      </c>
      <c r="C443" s="179" t="s">
        <v>3048</v>
      </c>
      <c r="D443" s="179" t="s">
        <v>3042</v>
      </c>
      <c r="E443" s="179" t="s">
        <v>3043</v>
      </c>
      <c r="F443" s="182">
        <v>6853</v>
      </c>
      <c r="G443" s="179">
        <v>4895</v>
      </c>
      <c r="H443" s="183" t="s">
        <v>3480</v>
      </c>
    </row>
    <row r="444" spans="1:8" x14ac:dyDescent="0.3">
      <c r="A444" s="179">
        <v>2020</v>
      </c>
      <c r="B444" s="179" t="s">
        <v>3171</v>
      </c>
      <c r="C444" s="179" t="s">
        <v>3048</v>
      </c>
      <c r="D444" s="179" t="s">
        <v>3042</v>
      </c>
      <c r="E444" s="179" t="s">
        <v>3043</v>
      </c>
      <c r="F444" s="182">
        <v>6853</v>
      </c>
      <c r="G444" s="179">
        <v>4895</v>
      </c>
      <c r="H444" s="183" t="s">
        <v>3481</v>
      </c>
    </row>
    <row r="445" spans="1:8" x14ac:dyDescent="0.3">
      <c r="A445" s="179">
        <v>2020</v>
      </c>
      <c r="B445" s="179" t="s">
        <v>3171</v>
      </c>
      <c r="C445" s="179" t="s">
        <v>3031</v>
      </c>
      <c r="D445" s="179" t="s">
        <v>3049</v>
      </c>
      <c r="E445" s="179" t="s">
        <v>3050</v>
      </c>
      <c r="F445" s="182">
        <v>3022.6</v>
      </c>
      <c r="G445" s="179">
        <v>2159</v>
      </c>
      <c r="H445" s="183" t="s">
        <v>3482</v>
      </c>
    </row>
    <row r="446" spans="1:8" x14ac:dyDescent="0.3">
      <c r="A446" s="179">
        <v>2020</v>
      </c>
      <c r="B446" s="179" t="s">
        <v>3171</v>
      </c>
      <c r="C446" s="179" t="s">
        <v>3031</v>
      </c>
      <c r="D446" s="179" t="s">
        <v>3049</v>
      </c>
      <c r="E446" s="179" t="s">
        <v>3050</v>
      </c>
      <c r="F446" s="182">
        <v>3022.6</v>
      </c>
      <c r="G446" s="179">
        <v>2159</v>
      </c>
      <c r="H446" s="183" t="s">
        <v>3483</v>
      </c>
    </row>
    <row r="447" spans="1:8" x14ac:dyDescent="0.3">
      <c r="A447" s="179">
        <v>2020</v>
      </c>
      <c r="B447" s="179" t="s">
        <v>3171</v>
      </c>
      <c r="C447" s="179" t="s">
        <v>3039</v>
      </c>
      <c r="D447" s="179" t="s">
        <v>3049</v>
      </c>
      <c r="E447" s="179" t="s">
        <v>3050</v>
      </c>
      <c r="F447" s="182">
        <v>3311</v>
      </c>
      <c r="G447" s="179">
        <v>2365</v>
      </c>
      <c r="H447" s="183" t="s">
        <v>3484</v>
      </c>
    </row>
    <row r="448" spans="1:8" x14ac:dyDescent="0.3">
      <c r="A448" s="179">
        <v>2020</v>
      </c>
      <c r="B448" s="179" t="s">
        <v>3171</v>
      </c>
      <c r="C448" s="179" t="s">
        <v>3039</v>
      </c>
      <c r="D448" s="179" t="s">
        <v>3049</v>
      </c>
      <c r="E448" s="179" t="s">
        <v>3050</v>
      </c>
      <c r="F448" s="182">
        <v>3311</v>
      </c>
      <c r="G448" s="179">
        <v>2365</v>
      </c>
      <c r="H448" s="183" t="s">
        <v>3485</v>
      </c>
    </row>
  </sheetData>
  <dataConsolidate/>
  <mergeCells count="11">
    <mergeCell ref="P40:S42"/>
    <mergeCell ref="A1:H1"/>
    <mergeCell ref="A2:H2"/>
    <mergeCell ref="K12:O12"/>
    <mergeCell ref="K13:O13"/>
    <mergeCell ref="K14:O14"/>
    <mergeCell ref="J89:M90"/>
    <mergeCell ref="U52:X53"/>
    <mergeCell ref="M62:P66"/>
    <mergeCell ref="P76:U80"/>
    <mergeCell ref="J85:M86"/>
  </mergeCell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02BCF-B452-4C97-B037-3A3DAAC79F89}">
  <sheetPr codeName="Leht47"/>
  <dimension ref="A1:AO101"/>
  <sheetViews>
    <sheetView zoomScale="140" zoomScaleNormal="140" workbookViewId="0"/>
  </sheetViews>
  <sheetFormatPr defaultColWidth="8.77734375" defaultRowHeight="15.6" x14ac:dyDescent="0.3"/>
  <cols>
    <col min="1" max="1" width="11" style="32" bestFit="1" customWidth="1"/>
    <col min="2" max="2" width="12.109375" style="32" bestFit="1" customWidth="1"/>
    <col min="3" max="3" width="13.5546875" style="32" bestFit="1" customWidth="1"/>
    <col min="4" max="4" width="22.77734375" style="32" bestFit="1" customWidth="1"/>
    <col min="5" max="5" width="13.88671875" style="32" bestFit="1" customWidth="1"/>
    <col min="6" max="6" width="14" style="32" bestFit="1" customWidth="1"/>
    <col min="7" max="7" width="8.77734375" style="32"/>
    <col min="8" max="8" width="14" style="32" bestFit="1" customWidth="1"/>
    <col min="9" max="9" width="20.77734375" style="32" bestFit="1" customWidth="1"/>
    <col min="10" max="103" width="5.21875" style="32" bestFit="1" customWidth="1"/>
    <col min="104" max="104" width="12.33203125" style="32" bestFit="1" customWidth="1"/>
    <col min="105" max="16384" width="8.77734375" style="32"/>
  </cols>
  <sheetData>
    <row r="1" spans="1:41" x14ac:dyDescent="0.3">
      <c r="A1" s="158" t="s">
        <v>2755</v>
      </c>
      <c r="B1" s="158" t="s">
        <v>2756</v>
      </c>
      <c r="C1" s="158" t="s">
        <v>2757</v>
      </c>
      <c r="D1" s="158" t="s">
        <v>2758</v>
      </c>
      <c r="E1" s="158" t="s">
        <v>2759</v>
      </c>
      <c r="F1" s="158" t="s">
        <v>2760</v>
      </c>
      <c r="H1" s="232" t="s">
        <v>3018</v>
      </c>
      <c r="I1" s="228"/>
      <c r="J1" s="228"/>
      <c r="K1" s="228"/>
      <c r="L1" s="228"/>
      <c r="M1" s="228"/>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c r="AM1" s="228"/>
      <c r="AN1" s="228"/>
      <c r="AO1" s="228"/>
    </row>
    <row r="2" spans="1:41" x14ac:dyDescent="0.3">
      <c r="A2" s="159">
        <v>45292</v>
      </c>
      <c r="B2" s="160" t="s">
        <v>595</v>
      </c>
      <c r="C2" s="160" t="s">
        <v>2762</v>
      </c>
      <c r="D2" s="160" t="s">
        <v>2763</v>
      </c>
      <c r="E2" s="177">
        <v>802</v>
      </c>
      <c r="F2" s="160">
        <v>7</v>
      </c>
      <c r="H2" s="228" t="s">
        <v>2761</v>
      </c>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row>
    <row r="3" spans="1:41" x14ac:dyDescent="0.3">
      <c r="A3" s="161">
        <v>45323</v>
      </c>
      <c r="B3" s="32" t="s">
        <v>2765</v>
      </c>
      <c r="C3" s="32" t="s">
        <v>2766</v>
      </c>
      <c r="D3" s="32" t="s">
        <v>2767</v>
      </c>
      <c r="E3" s="94">
        <v>501</v>
      </c>
      <c r="F3" s="32">
        <v>13</v>
      </c>
      <c r="H3" s="228" t="s">
        <v>2764</v>
      </c>
      <c r="I3" s="228"/>
      <c r="J3" s="228"/>
      <c r="K3" s="228"/>
      <c r="L3" s="228"/>
      <c r="M3" s="228"/>
      <c r="N3" s="228"/>
      <c r="O3" s="228"/>
      <c r="P3" s="228"/>
      <c r="Q3" s="228"/>
      <c r="R3" s="228"/>
      <c r="S3" s="228"/>
      <c r="T3" s="228"/>
      <c r="U3" s="228"/>
      <c r="V3" s="228"/>
      <c r="W3" s="228"/>
      <c r="X3" s="228"/>
      <c r="Y3" s="228"/>
      <c r="Z3" s="228"/>
      <c r="AA3" s="228"/>
      <c r="AB3" s="228"/>
      <c r="AC3" s="228"/>
      <c r="AD3" s="228"/>
      <c r="AE3" s="228"/>
      <c r="AF3" s="228"/>
      <c r="AG3" s="228"/>
      <c r="AH3" s="228"/>
      <c r="AI3" s="228"/>
      <c r="AJ3" s="228"/>
      <c r="AK3" s="228"/>
      <c r="AL3" s="228"/>
      <c r="AM3" s="228"/>
      <c r="AN3" s="228"/>
      <c r="AO3" s="228"/>
    </row>
    <row r="4" spans="1:41" x14ac:dyDescent="0.3">
      <c r="A4" s="159">
        <v>45352</v>
      </c>
      <c r="B4" s="160" t="s">
        <v>595</v>
      </c>
      <c r="C4" s="160" t="s">
        <v>2766</v>
      </c>
      <c r="D4" s="160" t="s">
        <v>2769</v>
      </c>
      <c r="E4" s="177">
        <v>829</v>
      </c>
      <c r="F4" s="160">
        <v>15</v>
      </c>
      <c r="H4" s="228" t="s">
        <v>2768</v>
      </c>
      <c r="I4" s="228"/>
      <c r="J4" s="228"/>
      <c r="K4" s="228"/>
      <c r="L4" s="228"/>
      <c r="M4" s="228"/>
      <c r="N4" s="228"/>
      <c r="O4" s="228"/>
      <c r="P4" s="228"/>
      <c r="Q4" s="228"/>
      <c r="R4" s="228"/>
      <c r="S4" s="228"/>
      <c r="T4" s="228"/>
      <c r="U4" s="228"/>
      <c r="V4" s="228"/>
      <c r="W4" s="228"/>
      <c r="X4" s="228"/>
      <c r="Y4" s="228"/>
      <c r="Z4" s="228"/>
      <c r="AA4" s="228"/>
      <c r="AB4" s="228"/>
      <c r="AC4" s="228"/>
      <c r="AD4" s="228"/>
      <c r="AE4" s="228"/>
      <c r="AF4" s="228"/>
      <c r="AG4" s="228"/>
      <c r="AH4" s="228"/>
      <c r="AI4" s="228"/>
      <c r="AJ4" s="228"/>
      <c r="AK4" s="228"/>
      <c r="AL4" s="228"/>
      <c r="AM4" s="228"/>
      <c r="AN4" s="228"/>
      <c r="AO4" s="228"/>
    </row>
    <row r="5" spans="1:41" x14ac:dyDescent="0.3">
      <c r="A5" s="161">
        <v>45383</v>
      </c>
      <c r="B5" s="32" t="s">
        <v>2771</v>
      </c>
      <c r="C5" s="32" t="s">
        <v>2772</v>
      </c>
      <c r="D5" s="32" t="s">
        <v>2763</v>
      </c>
      <c r="E5" s="94">
        <v>655</v>
      </c>
      <c r="F5" s="32">
        <v>11</v>
      </c>
      <c r="H5" s="228" t="s">
        <v>2770</v>
      </c>
      <c r="I5" s="228"/>
      <c r="J5" s="228"/>
      <c r="K5" s="228"/>
      <c r="L5" s="228"/>
      <c r="M5" s="228"/>
      <c r="N5" s="228"/>
      <c r="O5" s="228"/>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row>
    <row r="6" spans="1:41" x14ac:dyDescent="0.3">
      <c r="A6" s="159">
        <v>45413</v>
      </c>
      <c r="B6" s="160" t="s">
        <v>2765</v>
      </c>
      <c r="C6" s="160" t="s">
        <v>2766</v>
      </c>
      <c r="D6" s="160" t="s">
        <v>2763</v>
      </c>
      <c r="E6" s="177">
        <v>261</v>
      </c>
      <c r="F6" s="160">
        <v>4</v>
      </c>
      <c r="H6" s="228" t="s">
        <v>2773</v>
      </c>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row>
    <row r="7" spans="1:41" x14ac:dyDescent="0.3">
      <c r="A7" s="161">
        <v>45444</v>
      </c>
      <c r="B7" s="32" t="s">
        <v>595</v>
      </c>
      <c r="C7" s="32" t="s">
        <v>2775</v>
      </c>
      <c r="D7" s="32" t="s">
        <v>2767</v>
      </c>
      <c r="E7" s="94">
        <v>301</v>
      </c>
      <c r="F7" s="32">
        <v>13</v>
      </c>
      <c r="H7" s="228" t="s">
        <v>2774</v>
      </c>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row>
    <row r="8" spans="1:41" x14ac:dyDescent="0.3">
      <c r="A8" s="159">
        <v>45474</v>
      </c>
      <c r="B8" s="160" t="s">
        <v>595</v>
      </c>
      <c r="C8" s="160" t="s">
        <v>2772</v>
      </c>
      <c r="D8" s="160" t="s">
        <v>2769</v>
      </c>
      <c r="E8" s="177">
        <v>369</v>
      </c>
      <c r="F8" s="160">
        <v>7</v>
      </c>
      <c r="H8" s="228" t="s">
        <v>2776</v>
      </c>
      <c r="I8" s="228"/>
      <c r="J8" s="228"/>
      <c r="K8" s="228"/>
      <c r="L8" s="228"/>
      <c r="M8" s="228"/>
      <c r="N8" s="228"/>
      <c r="O8" s="228"/>
      <c r="P8" s="228"/>
      <c r="Q8" s="228"/>
      <c r="R8" s="228"/>
      <c r="S8" s="228"/>
      <c r="T8" s="228"/>
      <c r="U8" s="228"/>
      <c r="V8" s="228"/>
      <c r="W8" s="228"/>
      <c r="X8" s="228"/>
      <c r="Y8" s="228"/>
      <c r="Z8" s="228"/>
      <c r="AA8" s="228"/>
      <c r="AB8" s="228"/>
      <c r="AC8" s="228"/>
      <c r="AD8" s="228"/>
      <c r="AE8" s="228"/>
      <c r="AF8" s="228"/>
      <c r="AG8" s="228"/>
      <c r="AH8" s="228"/>
      <c r="AI8" s="228"/>
      <c r="AJ8" s="228"/>
      <c r="AK8" s="228"/>
      <c r="AL8" s="228"/>
      <c r="AM8" s="228"/>
      <c r="AN8" s="228"/>
      <c r="AO8" s="228"/>
    </row>
    <row r="9" spans="1:41" x14ac:dyDescent="0.3">
      <c r="A9" s="161">
        <v>45505</v>
      </c>
      <c r="B9" s="32" t="s">
        <v>2771</v>
      </c>
      <c r="C9" s="32" t="s">
        <v>2766</v>
      </c>
      <c r="D9" s="32" t="s">
        <v>2769</v>
      </c>
      <c r="E9" s="94">
        <v>962</v>
      </c>
      <c r="F9" s="32">
        <v>19</v>
      </c>
      <c r="H9" s="228" t="s">
        <v>2777</v>
      </c>
      <c r="I9" s="228"/>
      <c r="J9" s="228"/>
      <c r="K9" s="228"/>
      <c r="L9" s="228"/>
      <c r="M9" s="228"/>
      <c r="N9" s="228"/>
      <c r="O9" s="228"/>
      <c r="P9" s="228"/>
      <c r="Q9" s="228"/>
      <c r="R9" s="228"/>
      <c r="S9" s="228"/>
      <c r="T9" s="228"/>
      <c r="U9" s="228"/>
      <c r="V9" s="228"/>
      <c r="W9" s="228"/>
      <c r="X9" s="228"/>
      <c r="Y9" s="228"/>
      <c r="Z9" s="228"/>
      <c r="AA9" s="228"/>
      <c r="AB9" s="228"/>
      <c r="AC9" s="228"/>
      <c r="AD9" s="228"/>
      <c r="AE9" s="228"/>
      <c r="AF9" s="228"/>
      <c r="AG9" s="228"/>
      <c r="AH9" s="228"/>
      <c r="AI9" s="228"/>
      <c r="AJ9" s="228"/>
      <c r="AK9" s="228"/>
      <c r="AL9" s="228"/>
      <c r="AM9" s="228"/>
      <c r="AN9" s="228"/>
      <c r="AO9" s="228"/>
    </row>
    <row r="10" spans="1:41" x14ac:dyDescent="0.3">
      <c r="A10" s="159">
        <v>45536</v>
      </c>
      <c r="B10" s="160" t="s">
        <v>2765</v>
      </c>
      <c r="C10" s="160" t="s">
        <v>2772</v>
      </c>
      <c r="D10" s="160" t="s">
        <v>2763</v>
      </c>
      <c r="E10" s="177">
        <v>915</v>
      </c>
      <c r="F10" s="160">
        <v>2</v>
      </c>
      <c r="H10" s="228" t="s">
        <v>2778</v>
      </c>
      <c r="I10" s="228"/>
      <c r="J10" s="228"/>
      <c r="K10" s="228"/>
      <c r="L10" s="228"/>
      <c r="M10" s="228"/>
      <c r="N10" s="228"/>
      <c r="O10" s="228"/>
      <c r="P10" s="228"/>
      <c r="Q10" s="228"/>
      <c r="R10" s="228"/>
      <c r="S10" s="228"/>
      <c r="T10" s="228"/>
      <c r="U10" s="228"/>
      <c r="V10" s="228"/>
      <c r="W10" s="228"/>
      <c r="X10" s="228"/>
      <c r="Y10" s="228"/>
      <c r="Z10" s="228"/>
      <c r="AA10" s="228"/>
      <c r="AB10" s="228"/>
      <c r="AC10" s="228"/>
      <c r="AD10" s="228"/>
      <c r="AE10" s="228"/>
      <c r="AF10" s="228"/>
      <c r="AG10" s="228"/>
      <c r="AH10" s="228"/>
      <c r="AI10" s="228"/>
      <c r="AJ10" s="228"/>
      <c r="AK10" s="228"/>
      <c r="AL10" s="228"/>
      <c r="AM10" s="228"/>
      <c r="AN10" s="228"/>
      <c r="AO10" s="228"/>
    </row>
    <row r="11" spans="1:41" x14ac:dyDescent="0.3">
      <c r="A11" s="161">
        <v>45566</v>
      </c>
      <c r="B11" s="32" t="s">
        <v>2771</v>
      </c>
      <c r="C11" s="32" t="s">
        <v>2775</v>
      </c>
      <c r="D11" s="32" t="s">
        <v>2780</v>
      </c>
      <c r="E11" s="94">
        <v>370</v>
      </c>
      <c r="F11" s="32">
        <v>10</v>
      </c>
      <c r="H11" s="228" t="s">
        <v>2779</v>
      </c>
      <c r="I11" s="228"/>
      <c r="J11" s="228"/>
      <c r="K11" s="228"/>
      <c r="L11" s="228"/>
      <c r="M11" s="228"/>
      <c r="N11" s="228"/>
      <c r="O11" s="228"/>
      <c r="P11" s="228"/>
      <c r="Q11" s="228"/>
      <c r="R11" s="228"/>
      <c r="S11" s="228"/>
      <c r="T11" s="228"/>
      <c r="U11" s="228"/>
      <c r="V11" s="228"/>
      <c r="W11" s="228"/>
      <c r="X11" s="228"/>
      <c r="Y11" s="228"/>
      <c r="Z11" s="228"/>
      <c r="AA11" s="228"/>
      <c r="AB11" s="228"/>
      <c r="AC11" s="228"/>
      <c r="AD11" s="228"/>
      <c r="AE11" s="228"/>
      <c r="AF11" s="228"/>
      <c r="AG11" s="228"/>
      <c r="AH11" s="228"/>
      <c r="AI11" s="228"/>
      <c r="AJ11" s="228"/>
      <c r="AK11" s="228"/>
      <c r="AL11" s="228"/>
      <c r="AM11" s="228"/>
      <c r="AN11" s="228"/>
      <c r="AO11" s="228"/>
    </row>
    <row r="12" spans="1:41" x14ac:dyDescent="0.3">
      <c r="A12" s="159">
        <v>45597</v>
      </c>
      <c r="B12" s="160" t="s">
        <v>2765</v>
      </c>
      <c r="C12" s="160" t="s">
        <v>2772</v>
      </c>
      <c r="D12" s="160" t="s">
        <v>2763</v>
      </c>
      <c r="E12" s="177">
        <v>555</v>
      </c>
      <c r="F12" s="160">
        <v>13</v>
      </c>
      <c r="H12" s="228" t="s">
        <v>2781</v>
      </c>
      <c r="I12" s="228"/>
      <c r="J12" s="228"/>
      <c r="K12" s="228"/>
      <c r="L12" s="228"/>
      <c r="M12" s="228"/>
      <c r="N12" s="228"/>
      <c r="O12" s="228"/>
      <c r="P12" s="228"/>
      <c r="Q12" s="228"/>
      <c r="R12" s="228"/>
      <c r="S12" s="228"/>
      <c r="T12" s="228"/>
      <c r="U12" s="228"/>
      <c r="V12" s="228"/>
      <c r="W12" s="228"/>
      <c r="X12" s="228"/>
      <c r="Y12" s="228"/>
      <c r="Z12" s="228"/>
      <c r="AA12" s="228"/>
      <c r="AB12" s="228"/>
      <c r="AC12" s="228"/>
      <c r="AD12" s="228"/>
      <c r="AE12" s="228"/>
      <c r="AF12" s="228"/>
      <c r="AG12" s="228"/>
      <c r="AH12" s="228"/>
      <c r="AI12" s="228"/>
      <c r="AJ12" s="228"/>
      <c r="AK12" s="228"/>
      <c r="AL12" s="228"/>
      <c r="AM12" s="228"/>
      <c r="AN12" s="228"/>
      <c r="AO12" s="228"/>
    </row>
    <row r="13" spans="1:41" x14ac:dyDescent="0.3">
      <c r="A13" s="161">
        <v>45627</v>
      </c>
      <c r="B13" s="32" t="s">
        <v>2783</v>
      </c>
      <c r="C13" s="32" t="s">
        <v>2772</v>
      </c>
      <c r="D13" s="32" t="s">
        <v>2763</v>
      </c>
      <c r="E13" s="94">
        <v>561</v>
      </c>
      <c r="F13" s="32">
        <v>6</v>
      </c>
      <c r="H13" s="228" t="s">
        <v>2782</v>
      </c>
      <c r="I13" s="228"/>
      <c r="J13" s="228"/>
      <c r="K13" s="228"/>
      <c r="L13" s="228"/>
      <c r="M13" s="228"/>
      <c r="N13" s="228"/>
      <c r="O13" s="228"/>
      <c r="P13" s="228"/>
      <c r="Q13" s="228"/>
      <c r="R13" s="228"/>
      <c r="S13" s="228"/>
      <c r="T13" s="228"/>
      <c r="U13" s="228"/>
      <c r="V13" s="228"/>
      <c r="W13" s="228"/>
      <c r="X13" s="228"/>
      <c r="Y13" s="228"/>
      <c r="Z13" s="228"/>
      <c r="AA13" s="228"/>
      <c r="AB13" s="228"/>
      <c r="AC13" s="228"/>
      <c r="AD13" s="228"/>
      <c r="AE13" s="228"/>
      <c r="AF13" s="228"/>
      <c r="AG13" s="228"/>
      <c r="AH13" s="228"/>
      <c r="AI13" s="228"/>
      <c r="AJ13" s="228"/>
      <c r="AK13" s="228"/>
      <c r="AL13" s="228"/>
      <c r="AM13" s="228"/>
      <c r="AN13" s="228"/>
      <c r="AO13" s="228"/>
    </row>
    <row r="14" spans="1:41" x14ac:dyDescent="0.3">
      <c r="A14" s="159" t="s">
        <v>2963</v>
      </c>
      <c r="B14" s="160" t="s">
        <v>126</v>
      </c>
      <c r="C14" s="160" t="s">
        <v>2772</v>
      </c>
      <c r="D14" s="160" t="s">
        <v>2763</v>
      </c>
      <c r="E14" s="177">
        <v>826</v>
      </c>
      <c r="F14" s="160">
        <v>12</v>
      </c>
    </row>
    <row r="15" spans="1:41" x14ac:dyDescent="0.3">
      <c r="A15" s="161" t="s">
        <v>2964</v>
      </c>
      <c r="B15" s="32" t="s">
        <v>126</v>
      </c>
      <c r="C15" s="32" t="s">
        <v>2772</v>
      </c>
      <c r="D15" s="32" t="s">
        <v>2763</v>
      </c>
      <c r="E15" s="94">
        <v>351</v>
      </c>
      <c r="F15" s="32">
        <v>12</v>
      </c>
    </row>
    <row r="16" spans="1:41" x14ac:dyDescent="0.3">
      <c r="A16" s="159" t="s">
        <v>2965</v>
      </c>
      <c r="B16" s="160" t="s">
        <v>126</v>
      </c>
      <c r="C16" s="160" t="s">
        <v>2775</v>
      </c>
      <c r="D16" s="160" t="s">
        <v>2767</v>
      </c>
      <c r="E16" s="177">
        <v>801</v>
      </c>
      <c r="F16" s="160">
        <v>11</v>
      </c>
      <c r="H16" s="162" t="s">
        <v>2784</v>
      </c>
      <c r="I16" s="32" t="s">
        <v>2785</v>
      </c>
    </row>
    <row r="17" spans="1:9" x14ac:dyDescent="0.3">
      <c r="A17" s="161" t="s">
        <v>2966</v>
      </c>
      <c r="B17" s="32" t="s">
        <v>2771</v>
      </c>
      <c r="C17" s="32" t="s">
        <v>2762</v>
      </c>
      <c r="D17" s="32" t="s">
        <v>2769</v>
      </c>
      <c r="E17" s="94">
        <v>395</v>
      </c>
      <c r="F17" s="32">
        <v>7</v>
      </c>
      <c r="H17" s="163" t="s">
        <v>2765</v>
      </c>
      <c r="I17" s="32">
        <v>14386</v>
      </c>
    </row>
    <row r="18" spans="1:9" x14ac:dyDescent="0.3">
      <c r="A18" s="159" t="s">
        <v>2967</v>
      </c>
      <c r="B18" s="160" t="s">
        <v>2783</v>
      </c>
      <c r="C18" s="160" t="s">
        <v>2772</v>
      </c>
      <c r="D18" s="160" t="s">
        <v>2767</v>
      </c>
      <c r="E18" s="177">
        <v>824</v>
      </c>
      <c r="F18" s="160">
        <v>1</v>
      </c>
      <c r="H18" s="163" t="s">
        <v>126</v>
      </c>
      <c r="I18" s="32">
        <v>11367</v>
      </c>
    </row>
    <row r="19" spans="1:9" x14ac:dyDescent="0.3">
      <c r="A19" s="161" t="s">
        <v>2968</v>
      </c>
      <c r="B19" s="32" t="s">
        <v>2765</v>
      </c>
      <c r="C19" s="32" t="s">
        <v>2772</v>
      </c>
      <c r="D19" s="32" t="s">
        <v>2767</v>
      </c>
      <c r="E19" s="94">
        <v>819</v>
      </c>
      <c r="F19" s="32">
        <v>1</v>
      </c>
      <c r="H19" s="163" t="s">
        <v>2771</v>
      </c>
      <c r="I19" s="32">
        <v>11085</v>
      </c>
    </row>
    <row r="20" spans="1:9" x14ac:dyDescent="0.3">
      <c r="A20" s="159" t="s">
        <v>2969</v>
      </c>
      <c r="B20" s="160" t="s">
        <v>595</v>
      </c>
      <c r="C20" s="160" t="s">
        <v>2766</v>
      </c>
      <c r="D20" s="160" t="s">
        <v>2767</v>
      </c>
      <c r="E20" s="177">
        <v>848</v>
      </c>
      <c r="F20" s="160">
        <v>13</v>
      </c>
      <c r="H20" s="163" t="s">
        <v>595</v>
      </c>
      <c r="I20" s="32">
        <v>10667</v>
      </c>
    </row>
    <row r="21" spans="1:9" x14ac:dyDescent="0.3">
      <c r="A21" s="161" t="s">
        <v>2970</v>
      </c>
      <c r="B21" s="32" t="s">
        <v>2765</v>
      </c>
      <c r="C21" s="32" t="s">
        <v>2772</v>
      </c>
      <c r="D21" s="32" t="s">
        <v>2763</v>
      </c>
      <c r="E21" s="94">
        <v>437</v>
      </c>
      <c r="F21" s="32">
        <v>9</v>
      </c>
      <c r="H21" s="163" t="s">
        <v>2783</v>
      </c>
      <c r="I21" s="32">
        <v>10920</v>
      </c>
    </row>
    <row r="22" spans="1:9" x14ac:dyDescent="0.3">
      <c r="A22" s="159" t="s">
        <v>2971</v>
      </c>
      <c r="B22" s="160" t="s">
        <v>595</v>
      </c>
      <c r="C22" s="160" t="s">
        <v>2766</v>
      </c>
      <c r="D22" s="160" t="s">
        <v>2780</v>
      </c>
      <c r="E22" s="177">
        <v>978</v>
      </c>
      <c r="F22" s="160">
        <v>3</v>
      </c>
      <c r="H22" s="163" t="s">
        <v>2786</v>
      </c>
      <c r="I22" s="32">
        <v>58425</v>
      </c>
    </row>
    <row r="23" spans="1:9" x14ac:dyDescent="0.3">
      <c r="A23" s="161" t="s">
        <v>2972</v>
      </c>
      <c r="B23" s="32" t="s">
        <v>2765</v>
      </c>
      <c r="C23" s="32" t="s">
        <v>2762</v>
      </c>
      <c r="D23" s="32" t="s">
        <v>2769</v>
      </c>
      <c r="E23" s="94">
        <v>152</v>
      </c>
      <c r="F23" s="32">
        <v>7</v>
      </c>
    </row>
    <row r="24" spans="1:9" x14ac:dyDescent="0.3">
      <c r="A24" s="159" t="s">
        <v>2973</v>
      </c>
      <c r="B24" s="160" t="s">
        <v>2783</v>
      </c>
      <c r="C24" s="160" t="s">
        <v>2775</v>
      </c>
      <c r="D24" s="160" t="s">
        <v>2780</v>
      </c>
      <c r="E24" s="177">
        <v>891</v>
      </c>
      <c r="F24" s="160">
        <v>6</v>
      </c>
    </row>
    <row r="25" spans="1:9" x14ac:dyDescent="0.3">
      <c r="A25" s="161" t="s">
        <v>2974</v>
      </c>
      <c r="B25" s="32" t="s">
        <v>595</v>
      </c>
      <c r="C25" s="32" t="s">
        <v>2775</v>
      </c>
      <c r="D25" s="32" t="s">
        <v>2767</v>
      </c>
      <c r="E25" s="94">
        <v>316</v>
      </c>
      <c r="F25" s="32">
        <v>8</v>
      </c>
      <c r="H25" s="140"/>
    </row>
    <row r="26" spans="1:9" x14ac:dyDescent="0.3">
      <c r="A26" s="159" t="s">
        <v>2975</v>
      </c>
      <c r="B26" s="160" t="s">
        <v>2771</v>
      </c>
      <c r="C26" s="160" t="s">
        <v>2762</v>
      </c>
      <c r="D26" s="160" t="s">
        <v>2767</v>
      </c>
      <c r="E26" s="177">
        <v>863</v>
      </c>
      <c r="F26" s="160">
        <v>9</v>
      </c>
    </row>
    <row r="27" spans="1:9" x14ac:dyDescent="0.3">
      <c r="A27" s="161" t="s">
        <v>2976</v>
      </c>
      <c r="B27" s="32" t="s">
        <v>2765</v>
      </c>
      <c r="C27" s="32" t="s">
        <v>2775</v>
      </c>
      <c r="D27" s="32" t="s">
        <v>2780</v>
      </c>
      <c r="E27" s="94">
        <v>287</v>
      </c>
      <c r="F27" s="32">
        <v>5</v>
      </c>
    </row>
    <row r="28" spans="1:9" x14ac:dyDescent="0.3">
      <c r="A28" s="159" t="s">
        <v>2977</v>
      </c>
      <c r="B28" s="160" t="s">
        <v>2765</v>
      </c>
      <c r="C28" s="160" t="s">
        <v>2762</v>
      </c>
      <c r="D28" s="160" t="s">
        <v>2780</v>
      </c>
      <c r="E28" s="177">
        <v>479</v>
      </c>
      <c r="F28" s="160">
        <v>1</v>
      </c>
    </row>
    <row r="29" spans="1:9" x14ac:dyDescent="0.3">
      <c r="A29" s="161" t="s">
        <v>2978</v>
      </c>
      <c r="B29" s="32" t="s">
        <v>595</v>
      </c>
      <c r="C29" s="32" t="s">
        <v>2762</v>
      </c>
      <c r="D29" s="32" t="s">
        <v>2780</v>
      </c>
      <c r="E29" s="94">
        <v>592</v>
      </c>
      <c r="F29" s="32">
        <v>19</v>
      </c>
    </row>
    <row r="30" spans="1:9" x14ac:dyDescent="0.3">
      <c r="A30" s="159" t="s">
        <v>2979</v>
      </c>
      <c r="B30" s="160" t="s">
        <v>2771</v>
      </c>
      <c r="C30" s="160" t="s">
        <v>2762</v>
      </c>
      <c r="D30" s="160" t="s">
        <v>2767</v>
      </c>
      <c r="E30" s="177">
        <v>140</v>
      </c>
      <c r="F30" s="160">
        <v>10</v>
      </c>
    </row>
    <row r="31" spans="1:9" x14ac:dyDescent="0.3">
      <c r="A31" s="161" t="s">
        <v>2980</v>
      </c>
      <c r="B31" s="32" t="s">
        <v>2771</v>
      </c>
      <c r="C31" s="32" t="s">
        <v>2775</v>
      </c>
      <c r="D31" s="32" t="s">
        <v>2767</v>
      </c>
      <c r="E31" s="94">
        <v>256</v>
      </c>
      <c r="F31" s="32">
        <v>12</v>
      </c>
    </row>
    <row r="32" spans="1:9" x14ac:dyDescent="0.3">
      <c r="A32" s="159" t="s">
        <v>2981</v>
      </c>
      <c r="B32" s="160" t="s">
        <v>2783</v>
      </c>
      <c r="C32" s="160" t="s">
        <v>2766</v>
      </c>
      <c r="D32" s="160" t="s">
        <v>2769</v>
      </c>
      <c r="E32" s="177">
        <v>114</v>
      </c>
      <c r="F32" s="160">
        <v>15</v>
      </c>
    </row>
    <row r="33" spans="1:6" x14ac:dyDescent="0.3">
      <c r="A33" s="161">
        <v>45293</v>
      </c>
      <c r="B33" s="32" t="s">
        <v>2771</v>
      </c>
      <c r="C33" s="32" t="s">
        <v>2762</v>
      </c>
      <c r="D33" s="32" t="s">
        <v>2769</v>
      </c>
      <c r="E33" s="94">
        <v>912</v>
      </c>
      <c r="F33" s="32">
        <v>9</v>
      </c>
    </row>
    <row r="34" spans="1:6" x14ac:dyDescent="0.3">
      <c r="A34" s="159">
        <v>45324</v>
      </c>
      <c r="B34" s="160" t="s">
        <v>2771</v>
      </c>
      <c r="C34" s="160" t="s">
        <v>2772</v>
      </c>
      <c r="D34" s="160" t="s">
        <v>2767</v>
      </c>
      <c r="E34" s="177">
        <v>164</v>
      </c>
      <c r="F34" s="160">
        <v>17</v>
      </c>
    </row>
    <row r="35" spans="1:6" x14ac:dyDescent="0.3">
      <c r="A35" s="161">
        <v>45353</v>
      </c>
      <c r="B35" s="32" t="s">
        <v>2771</v>
      </c>
      <c r="C35" s="32" t="s">
        <v>2775</v>
      </c>
      <c r="D35" s="32" t="s">
        <v>2780</v>
      </c>
      <c r="E35" s="94">
        <v>956</v>
      </c>
      <c r="F35" s="32">
        <v>17</v>
      </c>
    </row>
    <row r="36" spans="1:6" x14ac:dyDescent="0.3">
      <c r="A36" s="159">
        <v>45384</v>
      </c>
      <c r="B36" s="160" t="s">
        <v>126</v>
      </c>
      <c r="C36" s="160" t="s">
        <v>2762</v>
      </c>
      <c r="D36" s="160" t="s">
        <v>2780</v>
      </c>
      <c r="E36" s="177">
        <v>938</v>
      </c>
      <c r="F36" s="160">
        <v>12</v>
      </c>
    </row>
    <row r="37" spans="1:6" x14ac:dyDescent="0.3">
      <c r="A37" s="161">
        <v>45414</v>
      </c>
      <c r="B37" s="32" t="s">
        <v>2783</v>
      </c>
      <c r="C37" s="32" t="s">
        <v>2762</v>
      </c>
      <c r="D37" s="32" t="s">
        <v>2769</v>
      </c>
      <c r="E37" s="94">
        <v>620</v>
      </c>
      <c r="F37" s="32">
        <v>7</v>
      </c>
    </row>
    <row r="38" spans="1:6" x14ac:dyDescent="0.3">
      <c r="A38" s="159">
        <v>45445</v>
      </c>
      <c r="B38" s="160" t="s">
        <v>2765</v>
      </c>
      <c r="C38" s="160" t="s">
        <v>2772</v>
      </c>
      <c r="D38" s="160" t="s">
        <v>2767</v>
      </c>
      <c r="E38" s="177">
        <v>443</v>
      </c>
      <c r="F38" s="160">
        <v>2</v>
      </c>
    </row>
    <row r="39" spans="1:6" x14ac:dyDescent="0.3">
      <c r="A39" s="161">
        <v>45475</v>
      </c>
      <c r="B39" s="32" t="s">
        <v>595</v>
      </c>
      <c r="C39" s="32" t="s">
        <v>2766</v>
      </c>
      <c r="D39" s="32" t="s">
        <v>2769</v>
      </c>
      <c r="E39" s="94">
        <v>228</v>
      </c>
      <c r="F39" s="32">
        <v>3</v>
      </c>
    </row>
    <row r="40" spans="1:6" x14ac:dyDescent="0.3">
      <c r="A40" s="159">
        <v>45506</v>
      </c>
      <c r="B40" s="160" t="s">
        <v>2765</v>
      </c>
      <c r="C40" s="160" t="s">
        <v>2766</v>
      </c>
      <c r="D40" s="160" t="s">
        <v>2769</v>
      </c>
      <c r="E40" s="177">
        <v>747</v>
      </c>
      <c r="F40" s="160">
        <v>17</v>
      </c>
    </row>
    <row r="41" spans="1:6" x14ac:dyDescent="0.3">
      <c r="A41" s="161">
        <v>45537</v>
      </c>
      <c r="B41" s="32" t="s">
        <v>2783</v>
      </c>
      <c r="C41" s="32" t="s">
        <v>2766</v>
      </c>
      <c r="D41" s="32" t="s">
        <v>2763</v>
      </c>
      <c r="E41" s="94">
        <v>571</v>
      </c>
      <c r="F41" s="32">
        <v>5</v>
      </c>
    </row>
    <row r="42" spans="1:6" x14ac:dyDescent="0.3">
      <c r="A42" s="159">
        <v>45567</v>
      </c>
      <c r="B42" s="160" t="s">
        <v>595</v>
      </c>
      <c r="C42" s="160" t="s">
        <v>2762</v>
      </c>
      <c r="D42" s="160" t="s">
        <v>2763</v>
      </c>
      <c r="E42" s="177">
        <v>162</v>
      </c>
      <c r="F42" s="160">
        <v>17</v>
      </c>
    </row>
    <row r="43" spans="1:6" x14ac:dyDescent="0.3">
      <c r="A43" s="161">
        <v>45598</v>
      </c>
      <c r="B43" s="32" t="s">
        <v>2783</v>
      </c>
      <c r="C43" s="32" t="s">
        <v>2762</v>
      </c>
      <c r="D43" s="32" t="s">
        <v>2763</v>
      </c>
      <c r="E43" s="94">
        <v>238</v>
      </c>
      <c r="F43" s="32">
        <v>17</v>
      </c>
    </row>
    <row r="44" spans="1:6" x14ac:dyDescent="0.3">
      <c r="A44" s="159">
        <v>45628</v>
      </c>
      <c r="B44" s="160" t="s">
        <v>2771</v>
      </c>
      <c r="C44" s="160" t="s">
        <v>2762</v>
      </c>
      <c r="D44" s="160" t="s">
        <v>2780</v>
      </c>
      <c r="E44" s="177">
        <v>598</v>
      </c>
      <c r="F44" s="160">
        <v>17</v>
      </c>
    </row>
    <row r="45" spans="1:6" x14ac:dyDescent="0.3">
      <c r="A45" s="161" t="s">
        <v>2982</v>
      </c>
      <c r="B45" s="32" t="s">
        <v>595</v>
      </c>
      <c r="C45" s="32" t="s">
        <v>2775</v>
      </c>
      <c r="D45" s="32" t="s">
        <v>2767</v>
      </c>
      <c r="E45" s="94">
        <v>692</v>
      </c>
      <c r="F45" s="32">
        <v>2</v>
      </c>
    </row>
    <row r="46" spans="1:6" x14ac:dyDescent="0.3">
      <c r="A46" s="159" t="s">
        <v>2983</v>
      </c>
      <c r="B46" s="160" t="s">
        <v>2771</v>
      </c>
      <c r="C46" s="160" t="s">
        <v>2772</v>
      </c>
      <c r="D46" s="160" t="s">
        <v>2767</v>
      </c>
      <c r="E46" s="177">
        <v>491</v>
      </c>
      <c r="F46" s="160">
        <v>2</v>
      </c>
    </row>
    <row r="47" spans="1:6" x14ac:dyDescent="0.3">
      <c r="A47" s="161" t="s">
        <v>2984</v>
      </c>
      <c r="B47" s="32" t="s">
        <v>2765</v>
      </c>
      <c r="C47" s="32" t="s">
        <v>2762</v>
      </c>
      <c r="D47" s="32" t="s">
        <v>2767</v>
      </c>
      <c r="E47" s="94">
        <v>774</v>
      </c>
      <c r="F47" s="32">
        <v>5</v>
      </c>
    </row>
    <row r="48" spans="1:6" x14ac:dyDescent="0.3">
      <c r="A48" s="159" t="s">
        <v>2985</v>
      </c>
      <c r="B48" s="160" t="s">
        <v>2765</v>
      </c>
      <c r="C48" s="160" t="s">
        <v>2772</v>
      </c>
      <c r="D48" s="160" t="s">
        <v>2767</v>
      </c>
      <c r="E48" s="177">
        <v>518</v>
      </c>
      <c r="F48" s="160">
        <v>1</v>
      </c>
    </row>
    <row r="49" spans="1:6" x14ac:dyDescent="0.3">
      <c r="A49" s="161" t="s">
        <v>2986</v>
      </c>
      <c r="B49" s="32" t="s">
        <v>595</v>
      </c>
      <c r="C49" s="32" t="s">
        <v>2772</v>
      </c>
      <c r="D49" s="32" t="s">
        <v>2763</v>
      </c>
      <c r="E49" s="94">
        <v>388</v>
      </c>
      <c r="F49" s="32">
        <v>1</v>
      </c>
    </row>
    <row r="50" spans="1:6" x14ac:dyDescent="0.3">
      <c r="A50" s="159" t="s">
        <v>2987</v>
      </c>
      <c r="B50" s="160" t="s">
        <v>595</v>
      </c>
      <c r="C50" s="160" t="s">
        <v>2766</v>
      </c>
      <c r="D50" s="160" t="s">
        <v>2780</v>
      </c>
      <c r="E50" s="177">
        <v>478</v>
      </c>
      <c r="F50" s="160">
        <v>19</v>
      </c>
    </row>
    <row r="51" spans="1:6" x14ac:dyDescent="0.3">
      <c r="A51" s="161" t="s">
        <v>2988</v>
      </c>
      <c r="B51" s="32" t="s">
        <v>2783</v>
      </c>
      <c r="C51" s="32" t="s">
        <v>2775</v>
      </c>
      <c r="D51" s="32" t="s">
        <v>2780</v>
      </c>
      <c r="E51" s="94">
        <v>872</v>
      </c>
      <c r="F51" s="32">
        <v>2</v>
      </c>
    </row>
    <row r="52" spans="1:6" x14ac:dyDescent="0.3">
      <c r="A52" s="159" t="s">
        <v>2989</v>
      </c>
      <c r="B52" s="160" t="s">
        <v>2783</v>
      </c>
      <c r="C52" s="160" t="s">
        <v>2762</v>
      </c>
      <c r="D52" s="160" t="s">
        <v>2763</v>
      </c>
      <c r="E52" s="177">
        <v>589</v>
      </c>
      <c r="F52" s="160">
        <v>12</v>
      </c>
    </row>
    <row r="53" spans="1:6" x14ac:dyDescent="0.3">
      <c r="A53" s="161" t="s">
        <v>2990</v>
      </c>
      <c r="B53" s="32" t="s">
        <v>2771</v>
      </c>
      <c r="C53" s="32" t="s">
        <v>2766</v>
      </c>
      <c r="D53" s="32" t="s">
        <v>2780</v>
      </c>
      <c r="E53" s="94">
        <v>330</v>
      </c>
      <c r="F53" s="32">
        <v>6</v>
      </c>
    </row>
    <row r="54" spans="1:6" x14ac:dyDescent="0.3">
      <c r="A54" s="159" t="s">
        <v>2991</v>
      </c>
      <c r="B54" s="160" t="s">
        <v>595</v>
      </c>
      <c r="C54" s="160" t="s">
        <v>2766</v>
      </c>
      <c r="D54" s="160" t="s">
        <v>2763</v>
      </c>
      <c r="E54" s="177">
        <v>140</v>
      </c>
      <c r="F54" s="160">
        <v>4</v>
      </c>
    </row>
    <row r="55" spans="1:6" x14ac:dyDescent="0.3">
      <c r="A55" s="161" t="s">
        <v>2992</v>
      </c>
      <c r="B55" s="32" t="s">
        <v>2765</v>
      </c>
      <c r="C55" s="32" t="s">
        <v>2762</v>
      </c>
      <c r="D55" s="32" t="s">
        <v>2767</v>
      </c>
      <c r="E55" s="94">
        <v>127</v>
      </c>
      <c r="F55" s="32">
        <v>11</v>
      </c>
    </row>
    <row r="56" spans="1:6" x14ac:dyDescent="0.3">
      <c r="A56" s="159" t="s">
        <v>2993</v>
      </c>
      <c r="B56" s="160" t="s">
        <v>2783</v>
      </c>
      <c r="C56" s="160" t="s">
        <v>2772</v>
      </c>
      <c r="D56" s="160" t="s">
        <v>2763</v>
      </c>
      <c r="E56" s="177">
        <v>234</v>
      </c>
      <c r="F56" s="160">
        <v>17</v>
      </c>
    </row>
    <row r="57" spans="1:6" x14ac:dyDescent="0.3">
      <c r="A57" s="161" t="s">
        <v>2994</v>
      </c>
      <c r="B57" s="32" t="s">
        <v>2783</v>
      </c>
      <c r="C57" s="32" t="s">
        <v>2766</v>
      </c>
      <c r="D57" s="32" t="s">
        <v>2767</v>
      </c>
      <c r="E57" s="94">
        <v>300</v>
      </c>
      <c r="F57" s="32">
        <v>6</v>
      </c>
    </row>
    <row r="58" spans="1:6" x14ac:dyDescent="0.3">
      <c r="A58" s="159" t="s">
        <v>2995</v>
      </c>
      <c r="B58" s="160" t="s">
        <v>2765</v>
      </c>
      <c r="C58" s="160" t="s">
        <v>2772</v>
      </c>
      <c r="D58" s="160" t="s">
        <v>2767</v>
      </c>
      <c r="E58" s="177">
        <v>939</v>
      </c>
      <c r="F58" s="160">
        <v>5</v>
      </c>
    </row>
    <row r="59" spans="1:6" x14ac:dyDescent="0.3">
      <c r="A59" s="161" t="s">
        <v>2996</v>
      </c>
      <c r="B59" s="32" t="s">
        <v>2783</v>
      </c>
      <c r="C59" s="32" t="s">
        <v>2775</v>
      </c>
      <c r="D59" s="32" t="s">
        <v>2769</v>
      </c>
      <c r="E59" s="94">
        <v>879</v>
      </c>
      <c r="F59" s="32">
        <v>2</v>
      </c>
    </row>
    <row r="60" spans="1:6" x14ac:dyDescent="0.3">
      <c r="A60" s="159" t="s">
        <v>2997</v>
      </c>
      <c r="B60" s="160" t="s">
        <v>2771</v>
      </c>
      <c r="C60" s="160" t="s">
        <v>2772</v>
      </c>
      <c r="D60" s="160" t="s">
        <v>2763</v>
      </c>
      <c r="E60" s="177">
        <v>132</v>
      </c>
      <c r="F60" s="160">
        <v>6</v>
      </c>
    </row>
    <row r="61" spans="1:6" x14ac:dyDescent="0.3">
      <c r="A61" s="161" t="s">
        <v>2998</v>
      </c>
      <c r="B61" s="32" t="s">
        <v>595</v>
      </c>
      <c r="C61" s="32" t="s">
        <v>2775</v>
      </c>
      <c r="D61" s="32" t="s">
        <v>2769</v>
      </c>
      <c r="E61" s="94">
        <v>147</v>
      </c>
      <c r="F61" s="32">
        <v>11</v>
      </c>
    </row>
    <row r="62" spans="1:6" x14ac:dyDescent="0.3">
      <c r="A62" s="159">
        <v>45294</v>
      </c>
      <c r="B62" s="160" t="s">
        <v>2765</v>
      </c>
      <c r="C62" s="160" t="s">
        <v>2772</v>
      </c>
      <c r="D62" s="160" t="s">
        <v>2763</v>
      </c>
      <c r="E62" s="177">
        <v>602</v>
      </c>
      <c r="F62" s="160">
        <v>16</v>
      </c>
    </row>
    <row r="63" spans="1:6" x14ac:dyDescent="0.3">
      <c r="A63" s="161">
        <v>45325</v>
      </c>
      <c r="B63" s="32" t="s">
        <v>595</v>
      </c>
      <c r="C63" s="32" t="s">
        <v>2766</v>
      </c>
      <c r="D63" s="32" t="s">
        <v>2763</v>
      </c>
      <c r="E63" s="94">
        <v>506</v>
      </c>
      <c r="F63" s="32">
        <v>16</v>
      </c>
    </row>
    <row r="64" spans="1:6" x14ac:dyDescent="0.3">
      <c r="A64" s="159">
        <v>45354</v>
      </c>
      <c r="B64" s="160" t="s">
        <v>2783</v>
      </c>
      <c r="C64" s="160" t="s">
        <v>2766</v>
      </c>
      <c r="D64" s="160" t="s">
        <v>2769</v>
      </c>
      <c r="E64" s="177">
        <v>673</v>
      </c>
      <c r="F64" s="160">
        <v>1</v>
      </c>
    </row>
    <row r="65" spans="1:6" x14ac:dyDescent="0.3">
      <c r="A65" s="161">
        <v>45385</v>
      </c>
      <c r="B65" s="32" t="s">
        <v>2783</v>
      </c>
      <c r="C65" s="32" t="s">
        <v>2775</v>
      </c>
      <c r="D65" s="32" t="s">
        <v>2769</v>
      </c>
      <c r="E65" s="94">
        <v>827</v>
      </c>
      <c r="F65" s="32">
        <v>9</v>
      </c>
    </row>
    <row r="66" spans="1:6" x14ac:dyDescent="0.3">
      <c r="A66" s="159">
        <v>45415</v>
      </c>
      <c r="B66" s="160" t="s">
        <v>2765</v>
      </c>
      <c r="C66" s="160" t="s">
        <v>2762</v>
      </c>
      <c r="D66" s="160" t="s">
        <v>2763</v>
      </c>
      <c r="E66" s="177">
        <v>904</v>
      </c>
      <c r="F66" s="160">
        <v>6</v>
      </c>
    </row>
    <row r="67" spans="1:6" x14ac:dyDescent="0.3">
      <c r="A67" s="161">
        <v>45446</v>
      </c>
      <c r="B67" s="32" t="s">
        <v>2771</v>
      </c>
      <c r="C67" s="32" t="s">
        <v>2775</v>
      </c>
      <c r="D67" s="32" t="s">
        <v>2780</v>
      </c>
      <c r="E67" s="94">
        <v>198</v>
      </c>
      <c r="F67" s="32">
        <v>16</v>
      </c>
    </row>
    <row r="68" spans="1:6" x14ac:dyDescent="0.3">
      <c r="A68" s="159">
        <v>45476</v>
      </c>
      <c r="B68" s="160" t="s">
        <v>126</v>
      </c>
      <c r="C68" s="160" t="s">
        <v>2775</v>
      </c>
      <c r="D68" s="160" t="s">
        <v>2767</v>
      </c>
      <c r="E68" s="177">
        <v>783</v>
      </c>
      <c r="F68" s="160">
        <v>3</v>
      </c>
    </row>
    <row r="69" spans="1:6" x14ac:dyDescent="0.3">
      <c r="A69" s="161">
        <v>45507</v>
      </c>
      <c r="B69" s="32" t="s">
        <v>2765</v>
      </c>
      <c r="C69" s="32" t="s">
        <v>2772</v>
      </c>
      <c r="D69" s="32" t="s">
        <v>2769</v>
      </c>
      <c r="E69" s="94">
        <v>971</v>
      </c>
      <c r="F69" s="32">
        <v>4</v>
      </c>
    </row>
    <row r="70" spans="1:6" x14ac:dyDescent="0.3">
      <c r="A70" s="159">
        <v>45538</v>
      </c>
      <c r="B70" s="160" t="s">
        <v>126</v>
      </c>
      <c r="C70" s="160" t="s">
        <v>2772</v>
      </c>
      <c r="D70" s="160" t="s">
        <v>2767</v>
      </c>
      <c r="E70" s="177">
        <v>825</v>
      </c>
      <c r="F70" s="160">
        <v>19</v>
      </c>
    </row>
    <row r="71" spans="1:6" x14ac:dyDescent="0.3">
      <c r="A71" s="161">
        <v>45568</v>
      </c>
      <c r="B71" s="32" t="s">
        <v>126</v>
      </c>
      <c r="C71" s="32" t="s">
        <v>2775</v>
      </c>
      <c r="D71" s="32" t="s">
        <v>2780</v>
      </c>
      <c r="E71" s="94">
        <v>646</v>
      </c>
      <c r="F71" s="32">
        <v>3</v>
      </c>
    </row>
    <row r="72" spans="1:6" x14ac:dyDescent="0.3">
      <c r="A72" s="159">
        <v>45599</v>
      </c>
      <c r="B72" s="160" t="s">
        <v>2771</v>
      </c>
      <c r="C72" s="160" t="s">
        <v>2766</v>
      </c>
      <c r="D72" s="160" t="s">
        <v>2780</v>
      </c>
      <c r="E72" s="177">
        <v>838</v>
      </c>
      <c r="F72" s="160">
        <v>19</v>
      </c>
    </row>
    <row r="73" spans="1:6" x14ac:dyDescent="0.3">
      <c r="A73" s="161">
        <v>45629</v>
      </c>
      <c r="B73" s="32" t="s">
        <v>126</v>
      </c>
      <c r="C73" s="32" t="s">
        <v>2772</v>
      </c>
      <c r="D73" s="32" t="s">
        <v>2780</v>
      </c>
      <c r="E73" s="94">
        <v>712</v>
      </c>
      <c r="F73" s="32">
        <v>7</v>
      </c>
    </row>
    <row r="74" spans="1:6" x14ac:dyDescent="0.3">
      <c r="A74" s="159" t="s">
        <v>2999</v>
      </c>
      <c r="B74" s="160" t="s">
        <v>126</v>
      </c>
      <c r="C74" s="160" t="s">
        <v>2762</v>
      </c>
      <c r="D74" s="160" t="s">
        <v>2769</v>
      </c>
      <c r="E74" s="177">
        <v>561</v>
      </c>
      <c r="F74" s="160">
        <v>9</v>
      </c>
    </row>
    <row r="75" spans="1:6" x14ac:dyDescent="0.3">
      <c r="A75" s="161" t="s">
        <v>3000</v>
      </c>
      <c r="B75" s="32" t="s">
        <v>2771</v>
      </c>
      <c r="C75" s="32" t="s">
        <v>2772</v>
      </c>
      <c r="D75" s="32" t="s">
        <v>2780</v>
      </c>
      <c r="E75" s="94">
        <v>742</v>
      </c>
      <c r="F75" s="32">
        <v>1</v>
      </c>
    </row>
    <row r="76" spans="1:6" x14ac:dyDescent="0.3">
      <c r="A76" s="159" t="s">
        <v>3001</v>
      </c>
      <c r="B76" s="160" t="s">
        <v>126</v>
      </c>
      <c r="C76" s="160" t="s">
        <v>2772</v>
      </c>
      <c r="D76" s="160" t="s">
        <v>2769</v>
      </c>
      <c r="E76" s="177">
        <v>868</v>
      </c>
      <c r="F76" s="160">
        <v>8</v>
      </c>
    </row>
    <row r="77" spans="1:6" x14ac:dyDescent="0.3">
      <c r="A77" s="161" t="s">
        <v>3002</v>
      </c>
      <c r="B77" s="32" t="s">
        <v>126</v>
      </c>
      <c r="C77" s="32" t="s">
        <v>2762</v>
      </c>
      <c r="D77" s="32" t="s">
        <v>2780</v>
      </c>
      <c r="E77" s="94">
        <v>104</v>
      </c>
      <c r="F77" s="32">
        <v>7</v>
      </c>
    </row>
    <row r="78" spans="1:6" x14ac:dyDescent="0.3">
      <c r="A78" s="159" t="s">
        <v>3003</v>
      </c>
      <c r="B78" s="160" t="s">
        <v>126</v>
      </c>
      <c r="C78" s="160" t="s">
        <v>2775</v>
      </c>
      <c r="D78" s="160" t="s">
        <v>2767</v>
      </c>
      <c r="E78" s="177">
        <v>317</v>
      </c>
      <c r="F78" s="160">
        <v>18</v>
      </c>
    </row>
    <row r="79" spans="1:6" x14ac:dyDescent="0.3">
      <c r="A79" s="161" t="s">
        <v>3004</v>
      </c>
      <c r="B79" s="32" t="s">
        <v>2765</v>
      </c>
      <c r="C79" s="32" t="s">
        <v>2762</v>
      </c>
      <c r="D79" s="32" t="s">
        <v>2767</v>
      </c>
      <c r="E79" s="94">
        <v>602</v>
      </c>
      <c r="F79" s="32">
        <v>8</v>
      </c>
    </row>
    <row r="80" spans="1:6" x14ac:dyDescent="0.3">
      <c r="A80" s="159" t="s">
        <v>3005</v>
      </c>
      <c r="B80" s="160" t="s">
        <v>2765</v>
      </c>
      <c r="C80" s="160" t="s">
        <v>2775</v>
      </c>
      <c r="D80" s="160" t="s">
        <v>2763</v>
      </c>
      <c r="E80" s="177">
        <v>866</v>
      </c>
      <c r="F80" s="160">
        <v>1</v>
      </c>
    </row>
    <row r="81" spans="1:6" x14ac:dyDescent="0.3">
      <c r="A81" s="161" t="s">
        <v>3006</v>
      </c>
      <c r="B81" s="32" t="s">
        <v>2765</v>
      </c>
      <c r="C81" s="32" t="s">
        <v>2775</v>
      </c>
      <c r="D81" s="32" t="s">
        <v>2767</v>
      </c>
      <c r="E81" s="94">
        <v>497</v>
      </c>
      <c r="F81" s="32">
        <v>11</v>
      </c>
    </row>
    <row r="82" spans="1:6" x14ac:dyDescent="0.3">
      <c r="A82" s="159" t="s">
        <v>3007</v>
      </c>
      <c r="B82" s="160" t="s">
        <v>2771</v>
      </c>
      <c r="C82" s="160" t="s">
        <v>2775</v>
      </c>
      <c r="D82" s="160" t="s">
        <v>2763</v>
      </c>
      <c r="E82" s="177">
        <v>970</v>
      </c>
      <c r="F82" s="160">
        <v>18</v>
      </c>
    </row>
    <row r="83" spans="1:6" x14ac:dyDescent="0.3">
      <c r="A83" s="161" t="s">
        <v>3008</v>
      </c>
      <c r="B83" s="32" t="s">
        <v>2783</v>
      </c>
      <c r="C83" s="32" t="s">
        <v>2762</v>
      </c>
      <c r="D83" s="32" t="s">
        <v>2767</v>
      </c>
      <c r="E83" s="94">
        <v>894</v>
      </c>
      <c r="F83" s="32">
        <v>10</v>
      </c>
    </row>
    <row r="84" spans="1:6" x14ac:dyDescent="0.3">
      <c r="A84" s="159" t="s">
        <v>3009</v>
      </c>
      <c r="B84" s="160" t="s">
        <v>126</v>
      </c>
      <c r="C84" s="160" t="s">
        <v>2775</v>
      </c>
      <c r="D84" s="160" t="s">
        <v>2769</v>
      </c>
      <c r="E84" s="177">
        <v>492</v>
      </c>
      <c r="F84" s="160">
        <v>3</v>
      </c>
    </row>
    <row r="85" spans="1:6" x14ac:dyDescent="0.3">
      <c r="A85" s="161" t="s">
        <v>3010</v>
      </c>
      <c r="B85" s="32" t="s">
        <v>126</v>
      </c>
      <c r="C85" s="32" t="s">
        <v>2766</v>
      </c>
      <c r="D85" s="32" t="s">
        <v>2767</v>
      </c>
      <c r="E85" s="94">
        <v>306</v>
      </c>
      <c r="F85" s="32">
        <v>7</v>
      </c>
    </row>
    <row r="86" spans="1:6" x14ac:dyDescent="0.3">
      <c r="A86" s="159" t="s">
        <v>3011</v>
      </c>
      <c r="B86" s="160" t="s">
        <v>2771</v>
      </c>
      <c r="C86" s="160" t="s">
        <v>2762</v>
      </c>
      <c r="D86" s="160" t="s">
        <v>2763</v>
      </c>
      <c r="E86" s="177">
        <v>114</v>
      </c>
      <c r="F86" s="160">
        <v>16</v>
      </c>
    </row>
    <row r="87" spans="1:6" x14ac:dyDescent="0.3">
      <c r="A87" s="161" t="s">
        <v>3012</v>
      </c>
      <c r="B87" s="32" t="s">
        <v>126</v>
      </c>
      <c r="C87" s="32" t="s">
        <v>2766</v>
      </c>
      <c r="D87" s="32" t="s">
        <v>2763</v>
      </c>
      <c r="E87" s="94">
        <v>957</v>
      </c>
      <c r="F87" s="32">
        <v>16</v>
      </c>
    </row>
    <row r="88" spans="1:6" x14ac:dyDescent="0.3">
      <c r="A88" s="159" t="s">
        <v>3013</v>
      </c>
      <c r="B88" s="160" t="s">
        <v>2765</v>
      </c>
      <c r="C88" s="160" t="s">
        <v>2775</v>
      </c>
      <c r="D88" s="160" t="s">
        <v>2780</v>
      </c>
      <c r="E88" s="177">
        <v>653</v>
      </c>
      <c r="F88" s="160">
        <v>17</v>
      </c>
    </row>
    <row r="89" spans="1:6" x14ac:dyDescent="0.3">
      <c r="A89" s="161" t="s">
        <v>3014</v>
      </c>
      <c r="B89" s="32" t="s">
        <v>2783</v>
      </c>
      <c r="C89" s="32" t="s">
        <v>2772</v>
      </c>
      <c r="D89" s="32" t="s">
        <v>2769</v>
      </c>
      <c r="E89" s="94">
        <v>991</v>
      </c>
      <c r="F89" s="32">
        <v>2</v>
      </c>
    </row>
    <row r="90" spans="1:6" x14ac:dyDescent="0.3">
      <c r="A90" s="159" t="s">
        <v>3015</v>
      </c>
      <c r="B90" s="160" t="s">
        <v>595</v>
      </c>
      <c r="C90" s="160" t="s">
        <v>2775</v>
      </c>
      <c r="D90" s="160" t="s">
        <v>2767</v>
      </c>
      <c r="E90" s="177">
        <v>560</v>
      </c>
      <c r="F90" s="160">
        <v>1</v>
      </c>
    </row>
    <row r="91" spans="1:6" x14ac:dyDescent="0.3">
      <c r="A91" s="161" t="s">
        <v>3016</v>
      </c>
      <c r="B91" s="32" t="s">
        <v>126</v>
      </c>
      <c r="C91" s="32" t="s">
        <v>2766</v>
      </c>
      <c r="D91" s="32" t="s">
        <v>2780</v>
      </c>
      <c r="E91" s="94">
        <v>790</v>
      </c>
      <c r="F91" s="32">
        <v>16</v>
      </c>
    </row>
    <row r="92" spans="1:6" x14ac:dyDescent="0.3">
      <c r="A92" s="159" t="s">
        <v>3017</v>
      </c>
      <c r="B92" s="160" t="s">
        <v>2765</v>
      </c>
      <c r="C92" s="160" t="s">
        <v>2766</v>
      </c>
      <c r="D92" s="160" t="s">
        <v>2767</v>
      </c>
      <c r="E92" s="177">
        <v>674</v>
      </c>
      <c r="F92" s="160">
        <v>12</v>
      </c>
    </row>
    <row r="93" spans="1:6" x14ac:dyDescent="0.3">
      <c r="A93" s="161">
        <v>45295</v>
      </c>
      <c r="B93" s="32" t="s">
        <v>595</v>
      </c>
      <c r="C93" s="32" t="s">
        <v>2762</v>
      </c>
      <c r="D93" s="32" t="s">
        <v>2767</v>
      </c>
      <c r="E93" s="94">
        <v>963</v>
      </c>
      <c r="F93" s="32">
        <v>5</v>
      </c>
    </row>
    <row r="94" spans="1:6" x14ac:dyDescent="0.3">
      <c r="A94" s="159">
        <v>45326</v>
      </c>
      <c r="B94" s="160" t="s">
        <v>2783</v>
      </c>
      <c r="C94" s="160" t="s">
        <v>2772</v>
      </c>
      <c r="D94" s="160" t="s">
        <v>2780</v>
      </c>
      <c r="E94" s="177">
        <v>842</v>
      </c>
      <c r="F94" s="160">
        <v>5</v>
      </c>
    </row>
    <row r="95" spans="1:6" x14ac:dyDescent="0.3">
      <c r="A95" s="161">
        <v>45355</v>
      </c>
      <c r="B95" s="32" t="s">
        <v>595</v>
      </c>
      <c r="C95" s="32" t="s">
        <v>2762</v>
      </c>
      <c r="D95" s="32" t="s">
        <v>2780</v>
      </c>
      <c r="E95" s="94">
        <v>340</v>
      </c>
      <c r="F95" s="32">
        <v>9</v>
      </c>
    </row>
    <row r="96" spans="1:6" x14ac:dyDescent="0.3">
      <c r="A96" s="159">
        <v>45386</v>
      </c>
      <c r="B96" s="160" t="s">
        <v>2765</v>
      </c>
      <c r="C96" s="160" t="s">
        <v>2766</v>
      </c>
      <c r="D96" s="160" t="s">
        <v>2780</v>
      </c>
      <c r="E96" s="177">
        <v>663</v>
      </c>
      <c r="F96" s="160">
        <v>9</v>
      </c>
    </row>
    <row r="97" spans="1:6" x14ac:dyDescent="0.3">
      <c r="A97" s="161">
        <v>45416</v>
      </c>
      <c r="B97" s="32" t="s">
        <v>595</v>
      </c>
      <c r="C97" s="32" t="s">
        <v>2775</v>
      </c>
      <c r="D97" s="32" t="s">
        <v>2780</v>
      </c>
      <c r="E97" s="94">
        <v>195</v>
      </c>
      <c r="F97" s="32">
        <v>3</v>
      </c>
    </row>
    <row r="98" spans="1:6" x14ac:dyDescent="0.3">
      <c r="A98" s="159">
        <v>45447</v>
      </c>
      <c r="B98" s="160" t="s">
        <v>2771</v>
      </c>
      <c r="C98" s="160" t="s">
        <v>2772</v>
      </c>
      <c r="D98" s="160" t="s">
        <v>2780</v>
      </c>
      <c r="E98" s="177">
        <v>999</v>
      </c>
      <c r="F98" s="160">
        <v>19</v>
      </c>
    </row>
    <row r="99" spans="1:6" x14ac:dyDescent="0.3">
      <c r="A99" s="161">
        <v>45477</v>
      </c>
      <c r="B99" s="32" t="s">
        <v>595</v>
      </c>
      <c r="C99" s="32" t="s">
        <v>2775</v>
      </c>
      <c r="D99" s="32" t="s">
        <v>2767</v>
      </c>
      <c r="E99" s="94">
        <v>833</v>
      </c>
      <c r="F99" s="32">
        <v>16</v>
      </c>
    </row>
    <row r="100" spans="1:6" x14ac:dyDescent="0.3">
      <c r="A100" s="159">
        <v>45508</v>
      </c>
      <c r="B100" s="160" t="s">
        <v>126</v>
      </c>
      <c r="C100" s="160" t="s">
        <v>2775</v>
      </c>
      <c r="D100" s="160" t="s">
        <v>2780</v>
      </c>
      <c r="E100" s="177">
        <v>584</v>
      </c>
      <c r="F100" s="160">
        <v>16</v>
      </c>
    </row>
    <row r="101" spans="1:6" x14ac:dyDescent="0.3">
      <c r="A101" s="161">
        <v>45539</v>
      </c>
      <c r="B101" s="32" t="s">
        <v>126</v>
      </c>
      <c r="C101" s="32" t="s">
        <v>2772</v>
      </c>
      <c r="D101" s="32" t="s">
        <v>2769</v>
      </c>
      <c r="E101" s="94">
        <v>506</v>
      </c>
      <c r="F101" s="32">
        <v>3</v>
      </c>
    </row>
  </sheetData>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5846B-4162-4865-9A58-F1A856061591}">
  <sheetPr codeName="Leht48"/>
  <dimension ref="A1:I66"/>
  <sheetViews>
    <sheetView zoomScale="140" zoomScaleNormal="140" workbookViewId="0"/>
  </sheetViews>
  <sheetFormatPr defaultColWidth="8.77734375" defaultRowHeight="15.6" x14ac:dyDescent="0.3"/>
  <cols>
    <col min="1" max="1" width="15.44140625" style="32" customWidth="1"/>
    <col min="2" max="2" width="11.109375" style="32" bestFit="1" customWidth="1"/>
    <col min="3" max="3" width="9.33203125" style="32" bestFit="1" customWidth="1"/>
    <col min="4" max="4" width="8.88671875" style="32" bestFit="1" customWidth="1"/>
    <col min="5" max="5" width="6.77734375" style="32" bestFit="1" customWidth="1"/>
    <col min="6" max="7" width="10.33203125" style="32" bestFit="1" customWidth="1"/>
    <col min="8" max="8" width="12" style="32" bestFit="1" customWidth="1"/>
    <col min="9" max="9" width="18.6640625" style="32" bestFit="1" customWidth="1"/>
    <col min="10" max="10" width="8.77734375" style="32"/>
    <col min="11" max="11" width="28.21875" style="32" bestFit="1" customWidth="1"/>
    <col min="12" max="12" width="13.5546875" style="32" bestFit="1" customWidth="1"/>
    <col min="13" max="15" width="11.77734375" style="32" bestFit="1" customWidth="1"/>
    <col min="16" max="16" width="14" style="32" bestFit="1" customWidth="1"/>
    <col min="17" max="20" width="11.77734375" style="32" bestFit="1" customWidth="1"/>
    <col min="21" max="21" width="14" style="32" bestFit="1" customWidth="1"/>
    <col min="22" max="16384" width="8.77734375" style="32"/>
  </cols>
  <sheetData>
    <row r="1" spans="1:9" x14ac:dyDescent="0.3">
      <c r="A1" s="132" t="s">
        <v>1728</v>
      </c>
      <c r="B1" s="132" t="s">
        <v>1727</v>
      </c>
      <c r="C1" s="132" t="s">
        <v>1729</v>
      </c>
      <c r="D1" s="132" t="s">
        <v>1730</v>
      </c>
      <c r="E1" s="132" t="s">
        <v>26</v>
      </c>
      <c r="F1" s="132" t="s">
        <v>20</v>
      </c>
      <c r="G1" s="132" t="s">
        <v>1731</v>
      </c>
      <c r="H1" s="132" t="s">
        <v>19</v>
      </c>
      <c r="I1" s="132" t="s">
        <v>1732</v>
      </c>
    </row>
    <row r="2" spans="1:9" x14ac:dyDescent="0.3">
      <c r="A2" s="31" t="s">
        <v>1733</v>
      </c>
      <c r="B2" s="31" t="s">
        <v>2787</v>
      </c>
      <c r="C2" s="31" t="s">
        <v>142</v>
      </c>
      <c r="D2" s="31" t="s">
        <v>1734</v>
      </c>
      <c r="E2" s="31">
        <v>16</v>
      </c>
      <c r="F2" s="68">
        <v>238.75</v>
      </c>
      <c r="G2" s="68">
        <f>F2*22%</f>
        <v>52.524999999999999</v>
      </c>
      <c r="H2" s="68">
        <f>F2+G2</f>
        <v>291.27499999999998</v>
      </c>
      <c r="I2" s="33" t="s">
        <v>1735</v>
      </c>
    </row>
    <row r="3" spans="1:9" x14ac:dyDescent="0.3">
      <c r="A3" s="31" t="s">
        <v>1733</v>
      </c>
      <c r="B3" s="31" t="s">
        <v>2788</v>
      </c>
      <c r="C3" s="31" t="s">
        <v>142</v>
      </c>
      <c r="D3" s="31" t="s">
        <v>1736</v>
      </c>
      <c r="E3" s="31">
        <v>3</v>
      </c>
      <c r="F3" s="68">
        <v>49.2</v>
      </c>
      <c r="G3" s="68">
        <f t="shared" ref="G3:G61" si="0">F3*22%</f>
        <v>10.824</v>
      </c>
      <c r="H3" s="68">
        <f t="shared" ref="H3:H61" si="1">F3+G3</f>
        <v>60.024000000000001</v>
      </c>
      <c r="I3" s="33" t="s">
        <v>1737</v>
      </c>
    </row>
    <row r="4" spans="1:9" x14ac:dyDescent="0.3">
      <c r="A4" s="31" t="s">
        <v>1738</v>
      </c>
      <c r="B4" s="31" t="s">
        <v>2789</v>
      </c>
      <c r="C4" s="31" t="s">
        <v>144</v>
      </c>
      <c r="D4" s="31" t="s">
        <v>1739</v>
      </c>
      <c r="E4" s="31">
        <v>36</v>
      </c>
      <c r="F4" s="68">
        <v>214.86</v>
      </c>
      <c r="G4" s="68">
        <f t="shared" si="0"/>
        <v>47.269200000000005</v>
      </c>
      <c r="H4" s="68">
        <f t="shared" si="1"/>
        <v>262.12920000000003</v>
      </c>
      <c r="I4" s="33" t="s">
        <v>1740</v>
      </c>
    </row>
    <row r="5" spans="1:9" x14ac:dyDescent="0.3">
      <c r="A5" s="31" t="s">
        <v>1741</v>
      </c>
      <c r="B5" s="31" t="s">
        <v>2790</v>
      </c>
      <c r="C5" s="31" t="s">
        <v>1742</v>
      </c>
      <c r="D5" s="31" t="s">
        <v>1743</v>
      </c>
      <c r="E5" s="31">
        <v>29</v>
      </c>
      <c r="F5" s="68">
        <v>597.48</v>
      </c>
      <c r="G5" s="68">
        <f t="shared" si="0"/>
        <v>131.44560000000001</v>
      </c>
      <c r="H5" s="68">
        <f t="shared" si="1"/>
        <v>728.92560000000003</v>
      </c>
      <c r="I5" s="33" t="s">
        <v>1744</v>
      </c>
    </row>
    <row r="6" spans="1:9" x14ac:dyDescent="0.3">
      <c r="A6" s="31" t="s">
        <v>1745</v>
      </c>
      <c r="B6" s="31" t="s">
        <v>2791</v>
      </c>
      <c r="C6" s="31" t="s">
        <v>1746</v>
      </c>
      <c r="D6" s="31" t="s">
        <v>1736</v>
      </c>
      <c r="E6" s="31">
        <v>22</v>
      </c>
      <c r="F6" s="68">
        <v>292.31</v>
      </c>
      <c r="G6" s="68">
        <f t="shared" si="0"/>
        <v>64.308199999999999</v>
      </c>
      <c r="H6" s="68">
        <f t="shared" si="1"/>
        <v>356.6182</v>
      </c>
      <c r="I6" s="33" t="s">
        <v>1747</v>
      </c>
    </row>
    <row r="7" spans="1:9" x14ac:dyDescent="0.3">
      <c r="A7" s="31" t="s">
        <v>1745</v>
      </c>
      <c r="B7" s="31" t="s">
        <v>2792</v>
      </c>
      <c r="C7" s="31" t="s">
        <v>142</v>
      </c>
      <c r="D7" s="31" t="s">
        <v>1748</v>
      </c>
      <c r="E7" s="31">
        <v>25</v>
      </c>
      <c r="F7" s="68">
        <v>114.78</v>
      </c>
      <c r="G7" s="68">
        <f t="shared" si="0"/>
        <v>25.2516</v>
      </c>
      <c r="H7" s="68">
        <f t="shared" si="1"/>
        <v>140.0316</v>
      </c>
      <c r="I7" s="33" t="s">
        <v>1749</v>
      </c>
    </row>
    <row r="8" spans="1:9" x14ac:dyDescent="0.3">
      <c r="A8" s="31" t="s">
        <v>1750</v>
      </c>
      <c r="B8" s="31" t="s">
        <v>2793</v>
      </c>
      <c r="C8" s="31" t="s">
        <v>1751</v>
      </c>
      <c r="D8" s="31" t="s">
        <v>1739</v>
      </c>
      <c r="E8" s="31">
        <v>47</v>
      </c>
      <c r="F8" s="68">
        <v>470.24</v>
      </c>
      <c r="G8" s="68">
        <f t="shared" si="0"/>
        <v>103.4528</v>
      </c>
      <c r="H8" s="68">
        <f t="shared" si="1"/>
        <v>573.69280000000003</v>
      </c>
      <c r="I8" s="33" t="s">
        <v>1752</v>
      </c>
    </row>
    <row r="9" spans="1:9" x14ac:dyDescent="0.3">
      <c r="A9" s="31" t="s">
        <v>1753</v>
      </c>
      <c r="B9" s="31" t="s">
        <v>2794</v>
      </c>
      <c r="C9" s="31" t="s">
        <v>144</v>
      </c>
      <c r="D9" s="31" t="s">
        <v>1734</v>
      </c>
      <c r="E9" s="31">
        <v>41</v>
      </c>
      <c r="F9" s="68">
        <v>626.15</v>
      </c>
      <c r="G9" s="68">
        <f t="shared" si="0"/>
        <v>137.75299999999999</v>
      </c>
      <c r="H9" s="68">
        <f t="shared" si="1"/>
        <v>763.90300000000002</v>
      </c>
      <c r="I9" s="33" t="s">
        <v>1754</v>
      </c>
    </row>
    <row r="10" spans="1:9" x14ac:dyDescent="0.3">
      <c r="A10" s="31" t="s">
        <v>1750</v>
      </c>
      <c r="B10" s="31" t="s">
        <v>2795</v>
      </c>
      <c r="C10" s="31" t="s">
        <v>1746</v>
      </c>
      <c r="D10" s="31" t="s">
        <v>1748</v>
      </c>
      <c r="E10" s="31">
        <v>3</v>
      </c>
      <c r="F10" s="68">
        <v>668.04</v>
      </c>
      <c r="G10" s="68">
        <f t="shared" si="0"/>
        <v>146.96879999999999</v>
      </c>
      <c r="H10" s="68">
        <f t="shared" si="1"/>
        <v>815.00879999999995</v>
      </c>
      <c r="I10" s="33" t="s">
        <v>1755</v>
      </c>
    </row>
    <row r="11" spans="1:9" x14ac:dyDescent="0.3">
      <c r="A11" s="31" t="s">
        <v>1756</v>
      </c>
      <c r="B11" s="31" t="s">
        <v>2796</v>
      </c>
      <c r="C11" s="31" t="s">
        <v>1751</v>
      </c>
      <c r="D11" s="31" t="s">
        <v>1748</v>
      </c>
      <c r="E11" s="31">
        <v>25</v>
      </c>
      <c r="F11" s="68">
        <v>292.41000000000003</v>
      </c>
      <c r="G11" s="68">
        <f t="shared" si="0"/>
        <v>64.330200000000005</v>
      </c>
      <c r="H11" s="68">
        <f t="shared" si="1"/>
        <v>356.74020000000002</v>
      </c>
      <c r="I11" s="33" t="s">
        <v>1757</v>
      </c>
    </row>
    <row r="12" spans="1:9" x14ac:dyDescent="0.3">
      <c r="A12" s="31" t="s">
        <v>1758</v>
      </c>
      <c r="B12" s="31" t="s">
        <v>2797</v>
      </c>
      <c r="C12" s="31" t="s">
        <v>1759</v>
      </c>
      <c r="D12" s="31" t="s">
        <v>1760</v>
      </c>
      <c r="E12" s="31">
        <v>23</v>
      </c>
      <c r="F12" s="68">
        <v>225.32</v>
      </c>
      <c r="G12" s="68">
        <f t="shared" si="0"/>
        <v>49.570399999999999</v>
      </c>
      <c r="H12" s="68">
        <f t="shared" si="1"/>
        <v>274.8904</v>
      </c>
      <c r="I12" s="33" t="s">
        <v>1761</v>
      </c>
    </row>
    <row r="13" spans="1:9" x14ac:dyDescent="0.3">
      <c r="A13" s="31" t="s">
        <v>1741</v>
      </c>
      <c r="B13" s="31" t="s">
        <v>2798</v>
      </c>
      <c r="C13" s="31" t="s">
        <v>144</v>
      </c>
      <c r="D13" s="31" t="s">
        <v>1762</v>
      </c>
      <c r="E13" s="31">
        <v>35</v>
      </c>
      <c r="F13" s="68">
        <v>734.54</v>
      </c>
      <c r="G13" s="68">
        <f t="shared" si="0"/>
        <v>161.59879999999998</v>
      </c>
      <c r="H13" s="68">
        <f t="shared" si="1"/>
        <v>896.13879999999995</v>
      </c>
      <c r="I13" s="33" t="s">
        <v>1763</v>
      </c>
    </row>
    <row r="14" spans="1:9" x14ac:dyDescent="0.3">
      <c r="A14" s="31" t="s">
        <v>1764</v>
      </c>
      <c r="B14" s="31" t="s">
        <v>2799</v>
      </c>
      <c r="C14" s="31" t="s">
        <v>1765</v>
      </c>
      <c r="D14" s="31" t="s">
        <v>1766</v>
      </c>
      <c r="E14" s="31">
        <v>15</v>
      </c>
      <c r="F14" s="68">
        <v>690.92</v>
      </c>
      <c r="G14" s="68">
        <f t="shared" si="0"/>
        <v>152.00239999999999</v>
      </c>
      <c r="H14" s="68">
        <f t="shared" si="1"/>
        <v>842.92239999999993</v>
      </c>
      <c r="I14" s="33" t="s">
        <v>1767</v>
      </c>
    </row>
    <row r="15" spans="1:9" x14ac:dyDescent="0.3">
      <c r="A15" s="31" t="s">
        <v>1738</v>
      </c>
      <c r="B15" s="31" t="s">
        <v>2800</v>
      </c>
      <c r="C15" s="31" t="s">
        <v>1751</v>
      </c>
      <c r="D15" s="31" t="s">
        <v>1760</v>
      </c>
      <c r="E15" s="31">
        <v>26</v>
      </c>
      <c r="F15" s="68">
        <v>282.39</v>
      </c>
      <c r="G15" s="68">
        <f t="shared" si="0"/>
        <v>62.125799999999998</v>
      </c>
      <c r="H15" s="68">
        <f t="shared" si="1"/>
        <v>344.51580000000001</v>
      </c>
      <c r="I15" s="33" t="s">
        <v>1768</v>
      </c>
    </row>
    <row r="16" spans="1:9" x14ac:dyDescent="0.3">
      <c r="A16" s="31" t="s">
        <v>1750</v>
      </c>
      <c r="B16" s="31" t="s">
        <v>2801</v>
      </c>
      <c r="C16" s="31" t="s">
        <v>1759</v>
      </c>
      <c r="D16" s="31" t="s">
        <v>1769</v>
      </c>
      <c r="E16" s="31">
        <v>26</v>
      </c>
      <c r="F16" s="68">
        <v>886.99</v>
      </c>
      <c r="G16" s="68">
        <f t="shared" si="0"/>
        <v>195.1378</v>
      </c>
      <c r="H16" s="68">
        <f t="shared" si="1"/>
        <v>1082.1278</v>
      </c>
      <c r="I16" s="33" t="s">
        <v>1770</v>
      </c>
    </row>
    <row r="17" spans="1:9" x14ac:dyDescent="0.3">
      <c r="A17" s="31" t="s">
        <v>1764</v>
      </c>
      <c r="B17" s="31" t="s">
        <v>2802</v>
      </c>
      <c r="C17" s="31" t="s">
        <v>1765</v>
      </c>
      <c r="D17" s="31" t="s">
        <v>1762</v>
      </c>
      <c r="E17" s="31">
        <v>16</v>
      </c>
      <c r="F17" s="68">
        <v>750.09</v>
      </c>
      <c r="G17" s="68">
        <f t="shared" si="0"/>
        <v>165.0198</v>
      </c>
      <c r="H17" s="68">
        <f t="shared" si="1"/>
        <v>915.10980000000006</v>
      </c>
      <c r="I17" s="33" t="s">
        <v>1771</v>
      </c>
    </row>
    <row r="18" spans="1:9" x14ac:dyDescent="0.3">
      <c r="A18" s="31" t="s">
        <v>1772</v>
      </c>
      <c r="B18" s="31" t="s">
        <v>2803</v>
      </c>
      <c r="C18" s="31" t="s">
        <v>144</v>
      </c>
      <c r="D18" s="31" t="s">
        <v>1736</v>
      </c>
      <c r="E18" s="31">
        <v>24</v>
      </c>
      <c r="F18" s="68">
        <v>234.93</v>
      </c>
      <c r="G18" s="68">
        <f t="shared" si="0"/>
        <v>51.684600000000003</v>
      </c>
      <c r="H18" s="68">
        <f t="shared" si="1"/>
        <v>286.6146</v>
      </c>
      <c r="I18" s="33" t="s">
        <v>1773</v>
      </c>
    </row>
    <row r="19" spans="1:9" x14ac:dyDescent="0.3">
      <c r="A19" s="31" t="s">
        <v>1774</v>
      </c>
      <c r="B19" s="31" t="s">
        <v>2804</v>
      </c>
      <c r="C19" s="31" t="s">
        <v>142</v>
      </c>
      <c r="D19" s="31" t="s">
        <v>1739</v>
      </c>
      <c r="E19" s="31">
        <v>8</v>
      </c>
      <c r="F19" s="68">
        <v>169.78</v>
      </c>
      <c r="G19" s="68">
        <f t="shared" si="0"/>
        <v>37.351599999999998</v>
      </c>
      <c r="H19" s="68">
        <f t="shared" si="1"/>
        <v>207.13159999999999</v>
      </c>
      <c r="I19" s="33" t="s">
        <v>1775</v>
      </c>
    </row>
    <row r="20" spans="1:9" x14ac:dyDescent="0.3">
      <c r="A20" s="31" t="s">
        <v>1745</v>
      </c>
      <c r="B20" s="31" t="s">
        <v>2805</v>
      </c>
      <c r="C20" s="31" t="s">
        <v>144</v>
      </c>
      <c r="D20" s="31" t="s">
        <v>1748</v>
      </c>
      <c r="E20" s="31">
        <v>25</v>
      </c>
      <c r="F20" s="68">
        <v>393.99</v>
      </c>
      <c r="G20" s="68">
        <f t="shared" si="0"/>
        <v>86.677800000000005</v>
      </c>
      <c r="H20" s="68">
        <f t="shared" si="1"/>
        <v>480.6678</v>
      </c>
      <c r="I20" s="33" t="s">
        <v>1776</v>
      </c>
    </row>
    <row r="21" spans="1:9" x14ac:dyDescent="0.3">
      <c r="A21" s="31" t="s">
        <v>1774</v>
      </c>
      <c r="B21" s="31" t="s">
        <v>2806</v>
      </c>
      <c r="C21" s="31" t="s">
        <v>144</v>
      </c>
      <c r="D21" s="31" t="s">
        <v>1739</v>
      </c>
      <c r="E21" s="31">
        <v>44</v>
      </c>
      <c r="F21" s="68">
        <v>726.31</v>
      </c>
      <c r="G21" s="68">
        <f t="shared" si="0"/>
        <v>159.78819999999999</v>
      </c>
      <c r="H21" s="68">
        <f t="shared" si="1"/>
        <v>886.09819999999991</v>
      </c>
      <c r="I21" s="33" t="s">
        <v>1777</v>
      </c>
    </row>
    <row r="22" spans="1:9" x14ac:dyDescent="0.3">
      <c r="A22" s="31" t="s">
        <v>1774</v>
      </c>
      <c r="B22" s="31" t="s">
        <v>2807</v>
      </c>
      <c r="C22" s="31" t="s">
        <v>1751</v>
      </c>
      <c r="D22" s="31" t="s">
        <v>1760</v>
      </c>
      <c r="E22" s="31">
        <v>8</v>
      </c>
      <c r="F22" s="68">
        <v>307.63</v>
      </c>
      <c r="G22" s="68">
        <f t="shared" si="0"/>
        <v>67.678600000000003</v>
      </c>
      <c r="H22" s="68">
        <f t="shared" si="1"/>
        <v>375.30860000000001</v>
      </c>
      <c r="I22" s="33" t="s">
        <v>1778</v>
      </c>
    </row>
    <row r="23" spans="1:9" x14ac:dyDescent="0.3">
      <c r="A23" s="31" t="s">
        <v>1764</v>
      </c>
      <c r="B23" s="31" t="s">
        <v>2808</v>
      </c>
      <c r="C23" s="31" t="s">
        <v>1746</v>
      </c>
      <c r="D23" s="31" t="s">
        <v>1734</v>
      </c>
      <c r="E23" s="31">
        <v>33</v>
      </c>
      <c r="F23" s="68">
        <v>766.72</v>
      </c>
      <c r="G23" s="68">
        <f t="shared" si="0"/>
        <v>168.67840000000001</v>
      </c>
      <c r="H23" s="68">
        <f t="shared" si="1"/>
        <v>935.39840000000004</v>
      </c>
      <c r="I23" s="33" t="s">
        <v>1779</v>
      </c>
    </row>
    <row r="24" spans="1:9" x14ac:dyDescent="0.3">
      <c r="A24" s="31" t="s">
        <v>1756</v>
      </c>
      <c r="B24" s="31" t="s">
        <v>2809</v>
      </c>
      <c r="C24" s="31" t="s">
        <v>1751</v>
      </c>
      <c r="D24" s="31" t="s">
        <v>1766</v>
      </c>
      <c r="E24" s="31">
        <v>39</v>
      </c>
      <c r="F24" s="68">
        <v>214.93</v>
      </c>
      <c r="G24" s="68">
        <f t="shared" si="0"/>
        <v>47.284600000000005</v>
      </c>
      <c r="H24" s="68">
        <f t="shared" si="1"/>
        <v>262.21460000000002</v>
      </c>
      <c r="I24" s="33" t="s">
        <v>1780</v>
      </c>
    </row>
    <row r="25" spans="1:9" x14ac:dyDescent="0.3">
      <c r="A25" s="31" t="s">
        <v>1745</v>
      </c>
      <c r="B25" s="31" t="s">
        <v>2810</v>
      </c>
      <c r="C25" s="31" t="s">
        <v>144</v>
      </c>
      <c r="D25" s="31" t="s">
        <v>1766</v>
      </c>
      <c r="E25" s="31">
        <v>1</v>
      </c>
      <c r="F25" s="68">
        <v>606.97</v>
      </c>
      <c r="G25" s="68">
        <f t="shared" si="0"/>
        <v>133.5334</v>
      </c>
      <c r="H25" s="68">
        <f t="shared" si="1"/>
        <v>740.50340000000006</v>
      </c>
      <c r="I25" s="33" t="s">
        <v>1781</v>
      </c>
    </row>
    <row r="26" spans="1:9" x14ac:dyDescent="0.3">
      <c r="A26" s="31" t="s">
        <v>1782</v>
      </c>
      <c r="B26" s="31" t="s">
        <v>2811</v>
      </c>
      <c r="C26" s="31" t="s">
        <v>1765</v>
      </c>
      <c r="D26" s="31" t="s">
        <v>1734</v>
      </c>
      <c r="E26" s="31">
        <v>16</v>
      </c>
      <c r="F26" s="68">
        <v>76.77</v>
      </c>
      <c r="G26" s="68">
        <f t="shared" si="0"/>
        <v>16.889399999999998</v>
      </c>
      <c r="H26" s="68">
        <f t="shared" si="1"/>
        <v>93.659399999999991</v>
      </c>
      <c r="I26" s="33" t="s">
        <v>1783</v>
      </c>
    </row>
    <row r="27" spans="1:9" x14ac:dyDescent="0.3">
      <c r="A27" s="31" t="s">
        <v>1756</v>
      </c>
      <c r="B27" s="31" t="s">
        <v>2812</v>
      </c>
      <c r="C27" s="31" t="s">
        <v>1746</v>
      </c>
      <c r="D27" s="31" t="s">
        <v>1769</v>
      </c>
      <c r="E27" s="31">
        <v>5</v>
      </c>
      <c r="F27" s="68">
        <v>978.42</v>
      </c>
      <c r="G27" s="68">
        <f t="shared" si="0"/>
        <v>215.25239999999999</v>
      </c>
      <c r="H27" s="68">
        <f t="shared" si="1"/>
        <v>1193.6723999999999</v>
      </c>
      <c r="I27" s="33" t="s">
        <v>1784</v>
      </c>
    </row>
    <row r="28" spans="1:9" x14ac:dyDescent="0.3">
      <c r="A28" s="31" t="s">
        <v>1745</v>
      </c>
      <c r="B28" s="31" t="s">
        <v>2813</v>
      </c>
      <c r="C28" s="31" t="s">
        <v>1759</v>
      </c>
      <c r="D28" s="31" t="s">
        <v>1769</v>
      </c>
      <c r="E28" s="31">
        <v>36</v>
      </c>
      <c r="F28" s="68">
        <v>181.82</v>
      </c>
      <c r="G28" s="68">
        <f t="shared" si="0"/>
        <v>40.000399999999999</v>
      </c>
      <c r="H28" s="68">
        <f t="shared" si="1"/>
        <v>221.82040000000001</v>
      </c>
      <c r="I28" s="33" t="s">
        <v>1785</v>
      </c>
    </row>
    <row r="29" spans="1:9" x14ac:dyDescent="0.3">
      <c r="A29" s="31" t="s">
        <v>1758</v>
      </c>
      <c r="B29" s="31" t="s">
        <v>2814</v>
      </c>
      <c r="C29" s="31" t="s">
        <v>1759</v>
      </c>
      <c r="D29" s="31" t="s">
        <v>1766</v>
      </c>
      <c r="E29" s="31">
        <v>49</v>
      </c>
      <c r="F29" s="68">
        <v>735.33</v>
      </c>
      <c r="G29" s="68">
        <f t="shared" si="0"/>
        <v>161.77260000000001</v>
      </c>
      <c r="H29" s="68">
        <f t="shared" si="1"/>
        <v>897.10260000000005</v>
      </c>
      <c r="I29" s="33" t="s">
        <v>1786</v>
      </c>
    </row>
    <row r="30" spans="1:9" x14ac:dyDescent="0.3">
      <c r="A30" s="31" t="s">
        <v>1741</v>
      </c>
      <c r="B30" s="31" t="s">
        <v>2815</v>
      </c>
      <c r="C30" s="31" t="s">
        <v>1742</v>
      </c>
      <c r="D30" s="31" t="s">
        <v>1760</v>
      </c>
      <c r="E30" s="31">
        <v>29</v>
      </c>
      <c r="F30" s="68">
        <v>901.62</v>
      </c>
      <c r="G30" s="68">
        <f t="shared" si="0"/>
        <v>198.35640000000001</v>
      </c>
      <c r="H30" s="68">
        <f t="shared" si="1"/>
        <v>1099.9764</v>
      </c>
      <c r="I30" s="33" t="s">
        <v>1787</v>
      </c>
    </row>
    <row r="31" spans="1:9" x14ac:dyDescent="0.3">
      <c r="A31" s="31" t="s">
        <v>1756</v>
      </c>
      <c r="B31" s="31" t="s">
        <v>2816</v>
      </c>
      <c r="C31" s="31" t="s">
        <v>1759</v>
      </c>
      <c r="D31" s="31" t="s">
        <v>1748</v>
      </c>
      <c r="E31" s="31">
        <v>22</v>
      </c>
      <c r="F31" s="68">
        <v>40.61</v>
      </c>
      <c r="G31" s="68">
        <f t="shared" si="0"/>
        <v>8.9342000000000006</v>
      </c>
      <c r="H31" s="68">
        <f t="shared" si="1"/>
        <v>49.544200000000004</v>
      </c>
      <c r="I31" s="33" t="s">
        <v>1788</v>
      </c>
    </row>
    <row r="32" spans="1:9" x14ac:dyDescent="0.3">
      <c r="A32" s="31" t="s">
        <v>1738</v>
      </c>
      <c r="B32" s="31" t="s">
        <v>2817</v>
      </c>
      <c r="C32" s="31" t="s">
        <v>142</v>
      </c>
      <c r="D32" s="31" t="s">
        <v>1748</v>
      </c>
      <c r="E32" s="31">
        <v>46</v>
      </c>
      <c r="F32" s="68">
        <v>638.48</v>
      </c>
      <c r="G32" s="68">
        <f t="shared" si="0"/>
        <v>140.46559999999999</v>
      </c>
      <c r="H32" s="68">
        <f t="shared" si="1"/>
        <v>778.94560000000001</v>
      </c>
      <c r="I32" s="33" t="s">
        <v>1789</v>
      </c>
    </row>
    <row r="33" spans="1:9" x14ac:dyDescent="0.3">
      <c r="A33" s="31" t="s">
        <v>1756</v>
      </c>
      <c r="B33" s="31" t="s">
        <v>2818</v>
      </c>
      <c r="C33" s="31" t="s">
        <v>1751</v>
      </c>
      <c r="D33" s="31" t="s">
        <v>1760</v>
      </c>
      <c r="E33" s="31">
        <v>5</v>
      </c>
      <c r="F33" s="68">
        <v>523.87</v>
      </c>
      <c r="G33" s="68">
        <f t="shared" si="0"/>
        <v>115.2514</v>
      </c>
      <c r="H33" s="68">
        <f t="shared" si="1"/>
        <v>639.12139999999999</v>
      </c>
      <c r="I33" s="33" t="s">
        <v>1790</v>
      </c>
    </row>
    <row r="34" spans="1:9" x14ac:dyDescent="0.3">
      <c r="A34" s="31" t="s">
        <v>1733</v>
      </c>
      <c r="B34" s="31" t="s">
        <v>2819</v>
      </c>
      <c r="C34" s="31" t="s">
        <v>1759</v>
      </c>
      <c r="D34" s="31" t="s">
        <v>1766</v>
      </c>
      <c r="E34" s="31">
        <v>9</v>
      </c>
      <c r="F34" s="68">
        <v>728.89</v>
      </c>
      <c r="G34" s="68">
        <f t="shared" si="0"/>
        <v>160.35579999999999</v>
      </c>
      <c r="H34" s="68">
        <f t="shared" si="1"/>
        <v>889.24579999999992</v>
      </c>
      <c r="I34" s="33" t="s">
        <v>1791</v>
      </c>
    </row>
    <row r="35" spans="1:9" x14ac:dyDescent="0.3">
      <c r="A35" s="31" t="s">
        <v>1750</v>
      </c>
      <c r="B35" s="31" t="s">
        <v>2820</v>
      </c>
      <c r="C35" s="31" t="s">
        <v>1759</v>
      </c>
      <c r="D35" s="31" t="s">
        <v>1769</v>
      </c>
      <c r="E35" s="31">
        <v>27</v>
      </c>
      <c r="F35" s="68">
        <v>206.6</v>
      </c>
      <c r="G35" s="68">
        <f t="shared" si="0"/>
        <v>45.451999999999998</v>
      </c>
      <c r="H35" s="68">
        <f t="shared" si="1"/>
        <v>252.05199999999999</v>
      </c>
      <c r="I35" s="33" t="s">
        <v>1792</v>
      </c>
    </row>
    <row r="36" spans="1:9" x14ac:dyDescent="0.3">
      <c r="A36" s="31" t="s">
        <v>1733</v>
      </c>
      <c r="B36" s="31" t="s">
        <v>2821</v>
      </c>
      <c r="C36" s="31" t="s">
        <v>1765</v>
      </c>
      <c r="D36" s="31" t="s">
        <v>1736</v>
      </c>
      <c r="E36" s="31">
        <v>27</v>
      </c>
      <c r="F36" s="68">
        <v>477.68</v>
      </c>
      <c r="G36" s="68">
        <f t="shared" si="0"/>
        <v>105.0896</v>
      </c>
      <c r="H36" s="68">
        <f t="shared" si="1"/>
        <v>582.76959999999997</v>
      </c>
      <c r="I36" s="33" t="s">
        <v>1793</v>
      </c>
    </row>
    <row r="37" spans="1:9" x14ac:dyDescent="0.3">
      <c r="A37" s="31" t="s">
        <v>1733</v>
      </c>
      <c r="B37" s="31" t="s">
        <v>2822</v>
      </c>
      <c r="C37" s="31" t="s">
        <v>142</v>
      </c>
      <c r="D37" s="31" t="s">
        <v>1736</v>
      </c>
      <c r="E37" s="31">
        <v>47</v>
      </c>
      <c r="F37" s="68">
        <v>352.52</v>
      </c>
      <c r="G37" s="68">
        <f t="shared" si="0"/>
        <v>77.554400000000001</v>
      </c>
      <c r="H37" s="68">
        <f t="shared" si="1"/>
        <v>430.07439999999997</v>
      </c>
      <c r="I37" s="33" t="s">
        <v>1794</v>
      </c>
    </row>
    <row r="38" spans="1:9" x14ac:dyDescent="0.3">
      <c r="A38" s="31" t="s">
        <v>1738</v>
      </c>
      <c r="B38" s="31" t="s">
        <v>2823</v>
      </c>
      <c r="C38" s="31" t="s">
        <v>1759</v>
      </c>
      <c r="D38" s="31" t="s">
        <v>1766</v>
      </c>
      <c r="E38" s="31">
        <v>29</v>
      </c>
      <c r="F38" s="68">
        <v>157.38</v>
      </c>
      <c r="G38" s="68">
        <f t="shared" si="0"/>
        <v>34.623599999999996</v>
      </c>
      <c r="H38" s="68">
        <f t="shared" si="1"/>
        <v>192.00360000000001</v>
      </c>
      <c r="I38" s="33" t="s">
        <v>1795</v>
      </c>
    </row>
    <row r="39" spans="1:9" x14ac:dyDescent="0.3">
      <c r="A39" s="31" t="s">
        <v>1772</v>
      </c>
      <c r="B39" s="31" t="s">
        <v>2824</v>
      </c>
      <c r="C39" s="31" t="s">
        <v>1759</v>
      </c>
      <c r="D39" s="31" t="s">
        <v>1748</v>
      </c>
      <c r="E39" s="31">
        <v>29</v>
      </c>
      <c r="F39" s="68">
        <v>811.86</v>
      </c>
      <c r="G39" s="68">
        <f t="shared" si="0"/>
        <v>178.60920000000002</v>
      </c>
      <c r="H39" s="68">
        <f t="shared" si="1"/>
        <v>990.4692</v>
      </c>
      <c r="I39" s="33" t="s">
        <v>1796</v>
      </c>
    </row>
    <row r="40" spans="1:9" x14ac:dyDescent="0.3">
      <c r="A40" s="31" t="s">
        <v>1756</v>
      </c>
      <c r="B40" s="31" t="s">
        <v>2825</v>
      </c>
      <c r="C40" s="31" t="s">
        <v>1746</v>
      </c>
      <c r="D40" s="31" t="s">
        <v>1766</v>
      </c>
      <c r="E40" s="31">
        <v>1</v>
      </c>
      <c r="F40" s="68">
        <v>969.62</v>
      </c>
      <c r="G40" s="68">
        <f t="shared" si="0"/>
        <v>213.31640000000002</v>
      </c>
      <c r="H40" s="68">
        <f t="shared" si="1"/>
        <v>1182.9364</v>
      </c>
      <c r="I40" s="33" t="s">
        <v>1797</v>
      </c>
    </row>
    <row r="41" spans="1:9" x14ac:dyDescent="0.3">
      <c r="A41" s="31" t="s">
        <v>1798</v>
      </c>
      <c r="B41" s="31" t="s">
        <v>2826</v>
      </c>
      <c r="C41" s="31" t="s">
        <v>1742</v>
      </c>
      <c r="D41" s="31" t="s">
        <v>1769</v>
      </c>
      <c r="E41" s="31">
        <v>14</v>
      </c>
      <c r="F41" s="68">
        <v>867.36</v>
      </c>
      <c r="G41" s="68">
        <f t="shared" si="0"/>
        <v>190.8192</v>
      </c>
      <c r="H41" s="68">
        <f t="shared" si="1"/>
        <v>1058.1792</v>
      </c>
      <c r="I41" s="33" t="s">
        <v>1799</v>
      </c>
    </row>
    <row r="42" spans="1:9" x14ac:dyDescent="0.3">
      <c r="A42" s="31" t="s">
        <v>1798</v>
      </c>
      <c r="B42" s="31" t="s">
        <v>2827</v>
      </c>
      <c r="C42" s="31" t="s">
        <v>142</v>
      </c>
      <c r="D42" s="31" t="s">
        <v>1736</v>
      </c>
      <c r="E42" s="31">
        <v>17</v>
      </c>
      <c r="F42" s="68">
        <v>927.99</v>
      </c>
      <c r="G42" s="68">
        <f t="shared" si="0"/>
        <v>204.15780000000001</v>
      </c>
      <c r="H42" s="68">
        <f t="shared" si="1"/>
        <v>1132.1478</v>
      </c>
      <c r="I42" s="33" t="s">
        <v>1800</v>
      </c>
    </row>
    <row r="43" spans="1:9" x14ac:dyDescent="0.3">
      <c r="A43" s="31" t="s">
        <v>1772</v>
      </c>
      <c r="B43" s="31" t="s">
        <v>2828</v>
      </c>
      <c r="C43" s="31" t="s">
        <v>1746</v>
      </c>
      <c r="D43" s="31" t="s">
        <v>1766</v>
      </c>
      <c r="E43" s="31">
        <v>43</v>
      </c>
      <c r="F43" s="68">
        <v>724.04</v>
      </c>
      <c r="G43" s="68">
        <f t="shared" si="0"/>
        <v>159.28879999999998</v>
      </c>
      <c r="H43" s="68">
        <f t="shared" si="1"/>
        <v>883.3288</v>
      </c>
      <c r="I43" s="33" t="s">
        <v>1801</v>
      </c>
    </row>
    <row r="44" spans="1:9" x14ac:dyDescent="0.3">
      <c r="A44" s="31" t="s">
        <v>1738</v>
      </c>
      <c r="B44" s="31" t="s">
        <v>2829</v>
      </c>
      <c r="C44" s="31" t="s">
        <v>1759</v>
      </c>
      <c r="D44" s="31" t="s">
        <v>1739</v>
      </c>
      <c r="E44" s="31">
        <v>38</v>
      </c>
      <c r="F44" s="68">
        <v>741.02</v>
      </c>
      <c r="G44" s="68">
        <f t="shared" si="0"/>
        <v>163.02439999999999</v>
      </c>
      <c r="H44" s="68">
        <f t="shared" si="1"/>
        <v>904.0444</v>
      </c>
      <c r="I44" s="33" t="s">
        <v>1802</v>
      </c>
    </row>
    <row r="45" spans="1:9" x14ac:dyDescent="0.3">
      <c r="A45" s="31" t="s">
        <v>1741</v>
      </c>
      <c r="B45" s="31" t="s">
        <v>2830</v>
      </c>
      <c r="C45" s="31" t="s">
        <v>142</v>
      </c>
      <c r="D45" s="31" t="s">
        <v>1739</v>
      </c>
      <c r="E45" s="31">
        <v>38</v>
      </c>
      <c r="F45" s="68">
        <v>487.25</v>
      </c>
      <c r="G45" s="68">
        <f t="shared" si="0"/>
        <v>107.19500000000001</v>
      </c>
      <c r="H45" s="68">
        <f t="shared" si="1"/>
        <v>594.44500000000005</v>
      </c>
      <c r="I45" s="33" t="s">
        <v>1803</v>
      </c>
    </row>
    <row r="46" spans="1:9" x14ac:dyDescent="0.3">
      <c r="A46" s="31" t="s">
        <v>1798</v>
      </c>
      <c r="B46" s="31" t="s">
        <v>2831</v>
      </c>
      <c r="C46" s="31" t="s">
        <v>144</v>
      </c>
      <c r="D46" s="31" t="s">
        <v>1748</v>
      </c>
      <c r="E46" s="31">
        <v>12</v>
      </c>
      <c r="F46" s="68">
        <v>87.15</v>
      </c>
      <c r="G46" s="68">
        <f t="shared" si="0"/>
        <v>19.173000000000002</v>
      </c>
      <c r="H46" s="68">
        <f t="shared" si="1"/>
        <v>106.32300000000001</v>
      </c>
      <c r="I46" s="33" t="s">
        <v>1804</v>
      </c>
    </row>
    <row r="47" spans="1:9" x14ac:dyDescent="0.3">
      <c r="A47" s="31" t="s">
        <v>1733</v>
      </c>
      <c r="B47" s="31" t="s">
        <v>2832</v>
      </c>
      <c r="C47" s="31" t="s">
        <v>1742</v>
      </c>
      <c r="D47" s="31" t="s">
        <v>1748</v>
      </c>
      <c r="E47" s="31">
        <v>37</v>
      </c>
      <c r="F47" s="68">
        <v>261.29000000000002</v>
      </c>
      <c r="G47" s="68">
        <f t="shared" si="0"/>
        <v>57.483800000000002</v>
      </c>
      <c r="H47" s="68">
        <f t="shared" si="1"/>
        <v>318.77380000000005</v>
      </c>
      <c r="I47" s="33" t="s">
        <v>1805</v>
      </c>
    </row>
    <row r="48" spans="1:9" x14ac:dyDescent="0.3">
      <c r="A48" s="31" t="s">
        <v>1782</v>
      </c>
      <c r="B48" s="31" t="s">
        <v>2833</v>
      </c>
      <c r="C48" s="31" t="s">
        <v>1742</v>
      </c>
      <c r="D48" s="31" t="s">
        <v>1766</v>
      </c>
      <c r="E48" s="31">
        <v>21</v>
      </c>
      <c r="F48" s="68">
        <v>936.01</v>
      </c>
      <c r="G48" s="68">
        <f t="shared" si="0"/>
        <v>205.9222</v>
      </c>
      <c r="H48" s="68">
        <f t="shared" si="1"/>
        <v>1141.9322</v>
      </c>
      <c r="I48" s="33" t="s">
        <v>1806</v>
      </c>
    </row>
    <row r="49" spans="1:9" x14ac:dyDescent="0.3">
      <c r="A49" s="31" t="s">
        <v>1733</v>
      </c>
      <c r="B49" s="31" t="s">
        <v>2834</v>
      </c>
      <c r="C49" s="31" t="s">
        <v>1759</v>
      </c>
      <c r="D49" s="31" t="s">
        <v>1734</v>
      </c>
      <c r="E49" s="31">
        <v>26</v>
      </c>
      <c r="F49" s="68">
        <v>148.26</v>
      </c>
      <c r="G49" s="68">
        <f t="shared" si="0"/>
        <v>32.617199999999997</v>
      </c>
      <c r="H49" s="68">
        <f t="shared" si="1"/>
        <v>180.87719999999999</v>
      </c>
      <c r="I49" s="33" t="s">
        <v>1807</v>
      </c>
    </row>
    <row r="50" spans="1:9" x14ac:dyDescent="0.3">
      <c r="A50" s="31" t="s">
        <v>1772</v>
      </c>
      <c r="B50" s="31" t="s">
        <v>2835</v>
      </c>
      <c r="C50" s="31" t="s">
        <v>1765</v>
      </c>
      <c r="D50" s="31" t="s">
        <v>1748</v>
      </c>
      <c r="E50" s="31">
        <v>1</v>
      </c>
      <c r="F50" s="68">
        <v>469.12</v>
      </c>
      <c r="G50" s="68">
        <f t="shared" si="0"/>
        <v>103.2064</v>
      </c>
      <c r="H50" s="68">
        <f t="shared" si="1"/>
        <v>572.32640000000004</v>
      </c>
      <c r="I50" s="33" t="s">
        <v>1808</v>
      </c>
    </row>
    <row r="51" spans="1:9" x14ac:dyDescent="0.3">
      <c r="A51" s="31" t="s">
        <v>1756</v>
      </c>
      <c r="B51" s="31" t="s">
        <v>2836</v>
      </c>
      <c r="C51" s="31" t="s">
        <v>144</v>
      </c>
      <c r="D51" s="31" t="s">
        <v>1743</v>
      </c>
      <c r="E51" s="31">
        <v>33</v>
      </c>
      <c r="F51" s="68">
        <v>279.89999999999998</v>
      </c>
      <c r="G51" s="68">
        <f t="shared" si="0"/>
        <v>61.577999999999996</v>
      </c>
      <c r="H51" s="68">
        <f t="shared" si="1"/>
        <v>341.47799999999995</v>
      </c>
      <c r="I51" s="33" t="s">
        <v>1809</v>
      </c>
    </row>
    <row r="52" spans="1:9" x14ac:dyDescent="0.3">
      <c r="A52" s="31" t="s">
        <v>1756</v>
      </c>
      <c r="B52" s="31" t="s">
        <v>2837</v>
      </c>
      <c r="C52" s="31" t="s">
        <v>1765</v>
      </c>
      <c r="D52" s="31" t="s">
        <v>1734</v>
      </c>
      <c r="E52" s="31">
        <v>11</v>
      </c>
      <c r="F52" s="68">
        <v>449.42</v>
      </c>
      <c r="G52" s="68">
        <f t="shared" si="0"/>
        <v>98.872399999999999</v>
      </c>
      <c r="H52" s="68">
        <f t="shared" si="1"/>
        <v>548.29240000000004</v>
      </c>
      <c r="I52" s="33" t="s">
        <v>1810</v>
      </c>
    </row>
    <row r="53" spans="1:9" x14ac:dyDescent="0.3">
      <c r="A53" s="31" t="s">
        <v>1741</v>
      </c>
      <c r="B53" s="31" t="s">
        <v>2838</v>
      </c>
      <c r="C53" s="31" t="s">
        <v>144</v>
      </c>
      <c r="D53" s="31" t="s">
        <v>1766</v>
      </c>
      <c r="E53" s="31">
        <v>1</v>
      </c>
      <c r="F53" s="68">
        <v>674.51</v>
      </c>
      <c r="G53" s="68">
        <f t="shared" si="0"/>
        <v>148.3922</v>
      </c>
      <c r="H53" s="68">
        <f t="shared" si="1"/>
        <v>822.90219999999999</v>
      </c>
      <c r="I53" s="33" t="s">
        <v>1788</v>
      </c>
    </row>
    <row r="54" spans="1:9" x14ac:dyDescent="0.3">
      <c r="A54" s="31" t="s">
        <v>1772</v>
      </c>
      <c r="B54" s="31" t="s">
        <v>2839</v>
      </c>
      <c r="C54" s="31" t="s">
        <v>1759</v>
      </c>
      <c r="D54" s="31" t="s">
        <v>1734</v>
      </c>
      <c r="E54" s="31">
        <v>8</v>
      </c>
      <c r="F54" s="68">
        <v>891.92</v>
      </c>
      <c r="G54" s="68">
        <f t="shared" si="0"/>
        <v>196.22239999999999</v>
      </c>
      <c r="H54" s="68">
        <f t="shared" si="1"/>
        <v>1088.1424</v>
      </c>
      <c r="I54" s="33" t="s">
        <v>1788</v>
      </c>
    </row>
    <row r="55" spans="1:9" x14ac:dyDescent="0.3">
      <c r="A55" s="31" t="s">
        <v>1798</v>
      </c>
      <c r="B55" s="31" t="s">
        <v>2840</v>
      </c>
      <c r="C55" s="31" t="s">
        <v>1765</v>
      </c>
      <c r="D55" s="31" t="s">
        <v>1743</v>
      </c>
      <c r="E55" s="31">
        <v>46</v>
      </c>
      <c r="F55" s="68">
        <v>356.02</v>
      </c>
      <c r="G55" s="68">
        <f t="shared" si="0"/>
        <v>78.324399999999997</v>
      </c>
      <c r="H55" s="68">
        <f t="shared" si="1"/>
        <v>434.34439999999995</v>
      </c>
      <c r="I55" s="33" t="s">
        <v>1811</v>
      </c>
    </row>
    <row r="56" spans="1:9" x14ac:dyDescent="0.3">
      <c r="A56" s="31" t="s">
        <v>1733</v>
      </c>
      <c r="B56" s="31" t="s">
        <v>2841</v>
      </c>
      <c r="C56" s="31" t="s">
        <v>144</v>
      </c>
      <c r="D56" s="31" t="s">
        <v>1769</v>
      </c>
      <c r="E56" s="31">
        <v>17</v>
      </c>
      <c r="F56" s="68">
        <v>907.23</v>
      </c>
      <c r="G56" s="68">
        <f t="shared" si="0"/>
        <v>199.59059999999999</v>
      </c>
      <c r="H56" s="68">
        <f t="shared" si="1"/>
        <v>1106.8206</v>
      </c>
      <c r="I56" s="33" t="s">
        <v>1812</v>
      </c>
    </row>
    <row r="57" spans="1:9" x14ac:dyDescent="0.3">
      <c r="A57" s="31" t="s">
        <v>1756</v>
      </c>
      <c r="B57" s="31" t="s">
        <v>2842</v>
      </c>
      <c r="C57" s="31" t="s">
        <v>1751</v>
      </c>
      <c r="D57" s="31" t="s">
        <v>1734</v>
      </c>
      <c r="E57" s="31">
        <v>3</v>
      </c>
      <c r="F57" s="68">
        <v>23.47</v>
      </c>
      <c r="G57" s="68">
        <f t="shared" si="0"/>
        <v>5.1634000000000002</v>
      </c>
      <c r="H57" s="68">
        <f t="shared" si="1"/>
        <v>28.633399999999998</v>
      </c>
      <c r="I57" s="33" t="s">
        <v>1813</v>
      </c>
    </row>
    <row r="58" spans="1:9" x14ac:dyDescent="0.3">
      <c r="A58" s="31" t="s">
        <v>1733</v>
      </c>
      <c r="B58" s="31" t="s">
        <v>2843</v>
      </c>
      <c r="C58" s="31" t="s">
        <v>1759</v>
      </c>
      <c r="D58" s="31" t="s">
        <v>1769</v>
      </c>
      <c r="E58" s="31">
        <v>36</v>
      </c>
      <c r="F58" s="68">
        <v>711.55</v>
      </c>
      <c r="G58" s="68">
        <f t="shared" si="0"/>
        <v>156.541</v>
      </c>
      <c r="H58" s="68">
        <f t="shared" si="1"/>
        <v>868.09099999999989</v>
      </c>
      <c r="I58" s="33" t="s">
        <v>1814</v>
      </c>
    </row>
    <row r="59" spans="1:9" x14ac:dyDescent="0.3">
      <c r="A59" s="31" t="s">
        <v>1782</v>
      </c>
      <c r="B59" s="31" t="s">
        <v>2811</v>
      </c>
      <c r="C59" s="31" t="s">
        <v>142</v>
      </c>
      <c r="D59" s="31" t="s">
        <v>1762</v>
      </c>
      <c r="E59" s="31">
        <v>35</v>
      </c>
      <c r="F59" s="68">
        <v>55.31</v>
      </c>
      <c r="G59" s="68">
        <f t="shared" si="0"/>
        <v>12.168200000000001</v>
      </c>
      <c r="H59" s="68">
        <f t="shared" si="1"/>
        <v>67.478200000000001</v>
      </c>
      <c r="I59" s="33" t="s">
        <v>1815</v>
      </c>
    </row>
    <row r="60" spans="1:9" x14ac:dyDescent="0.3">
      <c r="A60" s="31" t="s">
        <v>1750</v>
      </c>
      <c r="B60" s="31" t="s">
        <v>2844</v>
      </c>
      <c r="C60" s="31" t="s">
        <v>1742</v>
      </c>
      <c r="D60" s="31" t="s">
        <v>1762</v>
      </c>
      <c r="E60" s="31">
        <v>3</v>
      </c>
      <c r="F60" s="68">
        <v>322.08999999999997</v>
      </c>
      <c r="G60" s="68">
        <f t="shared" si="0"/>
        <v>70.859799999999993</v>
      </c>
      <c r="H60" s="68">
        <f t="shared" si="1"/>
        <v>392.94979999999998</v>
      </c>
      <c r="I60" s="33" t="s">
        <v>1816</v>
      </c>
    </row>
    <row r="61" spans="1:9" x14ac:dyDescent="0.3">
      <c r="A61" s="31" t="s">
        <v>1817</v>
      </c>
      <c r="B61" s="31" t="s">
        <v>2845</v>
      </c>
      <c r="C61" s="31" t="s">
        <v>1746</v>
      </c>
      <c r="D61" s="31" t="s">
        <v>1743</v>
      </c>
      <c r="E61" s="31">
        <v>43</v>
      </c>
      <c r="F61" s="68">
        <v>120.74</v>
      </c>
      <c r="G61" s="68">
        <f t="shared" si="0"/>
        <v>26.562799999999999</v>
      </c>
      <c r="H61" s="68">
        <f t="shared" si="1"/>
        <v>147.30279999999999</v>
      </c>
      <c r="I61" s="33" t="s">
        <v>1818</v>
      </c>
    </row>
    <row r="64" spans="1:9" s="140" customFormat="1" x14ac:dyDescent="0.3">
      <c r="A64" s="178" t="s">
        <v>2846</v>
      </c>
    </row>
    <row r="65" spans="1:1" s="140" customFormat="1" x14ac:dyDescent="0.3">
      <c r="A65" s="140" t="s">
        <v>2847</v>
      </c>
    </row>
    <row r="66" spans="1:1" s="140" customFormat="1" x14ac:dyDescent="0.3">
      <c r="A66" s="178" t="s">
        <v>2848</v>
      </c>
    </row>
  </sheetData>
  <hyperlinks>
    <hyperlink ref="A64" r:id="rId1" xr:uid="{7B6EB440-7A36-459E-AD2D-117A05DF399E}"/>
    <hyperlink ref="A66" r:id="rId2" xr:uid="{68AF304B-053B-477E-95EC-EDE925082283}"/>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4467A-72C9-44B2-A7FB-884D2310F6BE}">
  <sheetPr codeName="Leht54"/>
  <dimension ref="A1:Q445"/>
  <sheetViews>
    <sheetView zoomScale="140" zoomScaleNormal="140" workbookViewId="0"/>
  </sheetViews>
  <sheetFormatPr defaultColWidth="8.88671875" defaultRowHeight="15.6" x14ac:dyDescent="0.3"/>
  <cols>
    <col min="1" max="1" width="6.44140625" style="32" bestFit="1" customWidth="1"/>
    <col min="2" max="2" width="10.44140625" style="32" bestFit="1" customWidth="1"/>
    <col min="3" max="3" width="9.6640625" style="32" bestFit="1" customWidth="1"/>
    <col min="4" max="4" width="11.88671875" style="32" bestFit="1" customWidth="1"/>
    <col min="5" max="5" width="8.6640625" style="32" bestFit="1" customWidth="1"/>
    <col min="6" max="6" width="8.77734375" style="32" bestFit="1" customWidth="1"/>
    <col min="7" max="7" width="5.44140625" style="32" bestFit="1" customWidth="1"/>
    <col min="8" max="8" width="12.5546875" style="32" bestFit="1" customWidth="1"/>
    <col min="9" max="16384" width="8.88671875" style="32"/>
  </cols>
  <sheetData>
    <row r="1" spans="1:16" x14ac:dyDescent="0.3">
      <c r="A1" s="154" t="s">
        <v>2918</v>
      </c>
      <c r="B1" s="154" t="s">
        <v>3021</v>
      </c>
      <c r="C1" s="154" t="s">
        <v>3022</v>
      </c>
      <c r="D1" s="154" t="s">
        <v>3023</v>
      </c>
      <c r="E1" s="154" t="s">
        <v>3024</v>
      </c>
      <c r="F1" s="154" t="s">
        <v>19</v>
      </c>
      <c r="G1" s="154" t="s">
        <v>113</v>
      </c>
      <c r="H1" s="154" t="s">
        <v>3025</v>
      </c>
    </row>
    <row r="2" spans="1:16" x14ac:dyDescent="0.3">
      <c r="A2" s="179">
        <v>2018</v>
      </c>
      <c r="B2" s="179" t="s">
        <v>3026</v>
      </c>
      <c r="C2" s="179" t="s">
        <v>3027</v>
      </c>
      <c r="D2" s="179" t="s">
        <v>134</v>
      </c>
      <c r="E2" s="179" t="s">
        <v>3028</v>
      </c>
      <c r="F2" s="182">
        <v>8943</v>
      </c>
      <c r="G2" s="179">
        <v>5962</v>
      </c>
      <c r="H2" s="227">
        <v>1</v>
      </c>
      <c r="J2" s="328" t="s">
        <v>3808</v>
      </c>
      <c r="K2" s="328"/>
      <c r="L2" s="328"/>
      <c r="M2" s="328"/>
      <c r="N2" s="328"/>
      <c r="O2" s="328"/>
      <c r="P2" s="328"/>
    </row>
    <row r="3" spans="1:16" x14ac:dyDescent="0.3">
      <c r="A3" s="179">
        <v>2018</v>
      </c>
      <c r="B3" s="179" t="s">
        <v>3026</v>
      </c>
      <c r="C3" s="179" t="s">
        <v>3027</v>
      </c>
      <c r="D3" s="179" t="s">
        <v>134</v>
      </c>
      <c r="E3" s="179" t="s">
        <v>3028</v>
      </c>
      <c r="F3" s="182">
        <v>8943</v>
      </c>
      <c r="G3" s="179">
        <v>5962</v>
      </c>
      <c r="H3" s="227">
        <v>2</v>
      </c>
      <c r="J3" s="328"/>
      <c r="K3" s="328"/>
      <c r="L3" s="328"/>
      <c r="M3" s="328"/>
      <c r="N3" s="328"/>
      <c r="O3" s="328"/>
      <c r="P3" s="328"/>
    </row>
    <row r="4" spans="1:16" x14ac:dyDescent="0.3">
      <c r="A4" s="179">
        <v>2018</v>
      </c>
      <c r="B4" s="179" t="s">
        <v>3026</v>
      </c>
      <c r="C4" s="179" t="s">
        <v>3031</v>
      </c>
      <c r="D4" s="179" t="s">
        <v>134</v>
      </c>
      <c r="E4" s="179" t="s">
        <v>3028</v>
      </c>
      <c r="F4" s="182">
        <v>2395.5</v>
      </c>
      <c r="G4" s="179">
        <v>1597</v>
      </c>
      <c r="H4" s="227">
        <v>3</v>
      </c>
      <c r="J4" s="328"/>
      <c r="K4" s="328"/>
      <c r="L4" s="328"/>
      <c r="M4" s="328"/>
      <c r="N4" s="328"/>
      <c r="O4" s="328"/>
      <c r="P4" s="328"/>
    </row>
    <row r="5" spans="1:16" x14ac:dyDescent="0.3">
      <c r="A5" s="179">
        <v>2018</v>
      </c>
      <c r="B5" s="179" t="s">
        <v>3026</v>
      </c>
      <c r="C5" s="179" t="s">
        <v>3031</v>
      </c>
      <c r="D5" s="179" t="s">
        <v>134</v>
      </c>
      <c r="E5" s="179" t="s">
        <v>3028</v>
      </c>
      <c r="F5" s="182">
        <v>11761.5</v>
      </c>
      <c r="G5" s="179">
        <v>7841</v>
      </c>
      <c r="H5" s="227">
        <v>4</v>
      </c>
      <c r="J5" s="328"/>
      <c r="K5" s="328"/>
      <c r="L5" s="328"/>
      <c r="M5" s="328"/>
      <c r="N5" s="328"/>
      <c r="O5" s="328"/>
      <c r="P5" s="328"/>
    </row>
    <row r="6" spans="1:16" x14ac:dyDescent="0.3">
      <c r="A6" s="179">
        <v>2018</v>
      </c>
      <c r="B6" s="179" t="s">
        <v>3026</v>
      </c>
      <c r="C6" s="179" t="s">
        <v>3031</v>
      </c>
      <c r="D6" s="179" t="s">
        <v>134</v>
      </c>
      <c r="E6" s="179" t="s">
        <v>3028</v>
      </c>
      <c r="F6" s="182">
        <v>2395.5</v>
      </c>
      <c r="G6" s="179">
        <v>1597</v>
      </c>
      <c r="H6" s="227">
        <v>5</v>
      </c>
    </row>
    <row r="7" spans="1:16" x14ac:dyDescent="0.3">
      <c r="A7" s="179">
        <v>2018</v>
      </c>
      <c r="B7" s="179" t="s">
        <v>3026</v>
      </c>
      <c r="C7" s="179" t="s">
        <v>3031</v>
      </c>
      <c r="D7" s="179" t="s">
        <v>134</v>
      </c>
      <c r="E7" s="179" t="s">
        <v>3028</v>
      </c>
      <c r="F7" s="182">
        <v>11761.5</v>
      </c>
      <c r="G7" s="179">
        <v>7841</v>
      </c>
      <c r="H7" s="227">
        <v>6</v>
      </c>
    </row>
    <row r="8" spans="1:16" x14ac:dyDescent="0.3">
      <c r="A8" s="179">
        <v>2018</v>
      </c>
      <c r="B8" s="179" t="s">
        <v>3026</v>
      </c>
      <c r="C8" s="179" t="s">
        <v>3027</v>
      </c>
      <c r="D8" s="179" t="s">
        <v>135</v>
      </c>
      <c r="E8" s="179" t="s">
        <v>3036</v>
      </c>
      <c r="F8" s="182">
        <v>14596.5</v>
      </c>
      <c r="G8" s="179">
        <v>9731</v>
      </c>
      <c r="H8" s="227">
        <v>7</v>
      </c>
    </row>
    <row r="9" spans="1:16" x14ac:dyDescent="0.3">
      <c r="A9" s="179">
        <v>2018</v>
      </c>
      <c r="B9" s="179" t="s">
        <v>3026</v>
      </c>
      <c r="C9" s="179" t="s">
        <v>3027</v>
      </c>
      <c r="D9" s="179" t="s">
        <v>135</v>
      </c>
      <c r="E9" s="179" t="s">
        <v>3036</v>
      </c>
      <c r="F9" s="182">
        <v>14596.5</v>
      </c>
      <c r="G9" s="179">
        <v>9731</v>
      </c>
      <c r="H9" s="227">
        <v>8</v>
      </c>
    </row>
    <row r="10" spans="1:16" x14ac:dyDescent="0.3">
      <c r="A10" s="179">
        <v>2018</v>
      </c>
      <c r="B10" s="179" t="s">
        <v>3026</v>
      </c>
      <c r="C10" s="179" t="s">
        <v>3039</v>
      </c>
      <c r="D10" s="179" t="s">
        <v>135</v>
      </c>
      <c r="E10" s="179" t="s">
        <v>3036</v>
      </c>
      <c r="F10" s="182">
        <v>8793</v>
      </c>
      <c r="G10" s="179">
        <v>5862</v>
      </c>
      <c r="H10" s="227">
        <v>9</v>
      </c>
    </row>
    <row r="11" spans="1:16" x14ac:dyDescent="0.3">
      <c r="A11" s="179">
        <v>2018</v>
      </c>
      <c r="B11" s="179" t="s">
        <v>3026</v>
      </c>
      <c r="C11" s="179" t="s">
        <v>3039</v>
      </c>
      <c r="D11" s="179" t="s">
        <v>135</v>
      </c>
      <c r="E11" s="179" t="s">
        <v>3036</v>
      </c>
      <c r="F11" s="182">
        <v>8793</v>
      </c>
      <c r="G11" s="179">
        <v>5862</v>
      </c>
      <c r="H11" s="227">
        <v>10</v>
      </c>
    </row>
    <row r="12" spans="1:16" x14ac:dyDescent="0.3">
      <c r="A12" s="179">
        <v>2018</v>
      </c>
      <c r="B12" s="179" t="s">
        <v>3026</v>
      </c>
      <c r="C12" s="179" t="s">
        <v>3031</v>
      </c>
      <c r="D12" s="179" t="s">
        <v>3042</v>
      </c>
      <c r="E12" s="179" t="s">
        <v>3043</v>
      </c>
      <c r="F12" s="182">
        <v>4666</v>
      </c>
      <c r="G12" s="179">
        <v>5623</v>
      </c>
      <c r="H12" s="227">
        <v>11</v>
      </c>
    </row>
    <row r="13" spans="1:16" x14ac:dyDescent="0.3">
      <c r="A13" s="179">
        <v>2018</v>
      </c>
      <c r="B13" s="179" t="s">
        <v>3026</v>
      </c>
      <c r="C13" s="179" t="s">
        <v>3031</v>
      </c>
      <c r="D13" s="179" t="s">
        <v>3042</v>
      </c>
      <c r="E13" s="179" t="s">
        <v>3043</v>
      </c>
      <c r="F13" s="182">
        <v>7318.5</v>
      </c>
      <c r="G13" s="179">
        <v>4879</v>
      </c>
      <c r="H13" s="227">
        <v>12</v>
      </c>
    </row>
    <row r="14" spans="1:16" x14ac:dyDescent="0.3">
      <c r="A14" s="179">
        <v>2018</v>
      </c>
      <c r="B14" s="179" t="s">
        <v>3026</v>
      </c>
      <c r="C14" s="179" t="s">
        <v>3031</v>
      </c>
      <c r="D14" s="179" t="s">
        <v>3042</v>
      </c>
      <c r="E14" s="179" t="s">
        <v>3043</v>
      </c>
      <c r="F14" s="182">
        <v>5500</v>
      </c>
      <c r="G14" s="179">
        <v>5623</v>
      </c>
      <c r="H14" s="227">
        <v>13</v>
      </c>
    </row>
    <row r="15" spans="1:16" x14ac:dyDescent="0.3">
      <c r="A15" s="179">
        <v>2018</v>
      </c>
      <c r="B15" s="179" t="s">
        <v>3026</v>
      </c>
      <c r="C15" s="179" t="s">
        <v>3031</v>
      </c>
      <c r="D15" s="179" t="s">
        <v>3042</v>
      </c>
      <c r="E15" s="179" t="s">
        <v>3043</v>
      </c>
      <c r="F15" s="182">
        <v>7318.5</v>
      </c>
      <c r="G15" s="179">
        <v>4879</v>
      </c>
      <c r="H15" s="227">
        <v>14</v>
      </c>
    </row>
    <row r="16" spans="1:16" x14ac:dyDescent="0.3">
      <c r="A16" s="179">
        <v>2018</v>
      </c>
      <c r="B16" s="179" t="s">
        <v>3026</v>
      </c>
      <c r="C16" s="179" t="s">
        <v>3048</v>
      </c>
      <c r="D16" s="179" t="s">
        <v>3049</v>
      </c>
      <c r="E16" s="179" t="s">
        <v>3050</v>
      </c>
      <c r="F16" s="182">
        <v>3553.5</v>
      </c>
      <c r="G16" s="179">
        <v>2369</v>
      </c>
      <c r="H16" s="227">
        <v>15</v>
      </c>
    </row>
    <row r="17" spans="1:17" x14ac:dyDescent="0.3">
      <c r="A17" s="179">
        <v>2018</v>
      </c>
      <c r="B17" s="179" t="s">
        <v>3026</v>
      </c>
      <c r="C17" s="179" t="s">
        <v>3048</v>
      </c>
      <c r="D17" s="179" t="s">
        <v>3049</v>
      </c>
      <c r="E17" s="179" t="s">
        <v>3050</v>
      </c>
      <c r="F17" s="182">
        <v>3553.5</v>
      </c>
      <c r="G17" s="179">
        <v>2369</v>
      </c>
      <c r="H17" s="227">
        <v>16</v>
      </c>
    </row>
    <row r="18" spans="1:17" x14ac:dyDescent="0.3">
      <c r="A18" s="179">
        <v>2018</v>
      </c>
      <c r="B18" s="179" t="s">
        <v>3026</v>
      </c>
      <c r="C18" s="179" t="s">
        <v>3027</v>
      </c>
      <c r="D18" s="179" t="s">
        <v>133</v>
      </c>
      <c r="E18" s="179" t="s">
        <v>3036</v>
      </c>
      <c r="F18" s="182">
        <v>14596.5</v>
      </c>
      <c r="G18" s="179">
        <v>9731</v>
      </c>
      <c r="H18" s="227">
        <v>17</v>
      </c>
    </row>
    <row r="19" spans="1:17" x14ac:dyDescent="0.3">
      <c r="A19" s="179">
        <v>2018</v>
      </c>
      <c r="B19" s="179" t="s">
        <v>3026</v>
      </c>
      <c r="C19" s="179" t="s">
        <v>3027</v>
      </c>
      <c r="D19" s="179" t="s">
        <v>133</v>
      </c>
      <c r="E19" s="179" t="s">
        <v>3036</v>
      </c>
      <c r="F19" s="182">
        <v>14596.5</v>
      </c>
      <c r="G19" s="179">
        <v>9731</v>
      </c>
      <c r="H19" s="227">
        <v>18</v>
      </c>
      <c r="J19" s="328" t="s">
        <v>3600</v>
      </c>
      <c r="K19" s="328"/>
      <c r="L19" s="328"/>
      <c r="M19" s="328"/>
      <c r="N19" s="328"/>
      <c r="O19" s="328"/>
      <c r="P19" s="328"/>
      <c r="Q19" s="328"/>
    </row>
    <row r="20" spans="1:17" x14ac:dyDescent="0.3">
      <c r="A20" s="179">
        <v>2018</v>
      </c>
      <c r="B20" s="179" t="s">
        <v>3026</v>
      </c>
      <c r="C20" s="179" t="s">
        <v>3039</v>
      </c>
      <c r="D20" s="179" t="s">
        <v>133</v>
      </c>
      <c r="E20" s="179" t="s">
        <v>3036</v>
      </c>
      <c r="F20" s="182">
        <v>8793</v>
      </c>
      <c r="G20" s="179">
        <v>5862</v>
      </c>
      <c r="H20" s="227">
        <v>19</v>
      </c>
      <c r="J20" s="328"/>
      <c r="K20" s="328"/>
      <c r="L20" s="328"/>
      <c r="M20" s="328"/>
      <c r="N20" s="328"/>
      <c r="O20" s="328"/>
      <c r="P20" s="328"/>
      <c r="Q20" s="328"/>
    </row>
    <row r="21" spans="1:17" x14ac:dyDescent="0.3">
      <c r="A21" s="179">
        <v>2018</v>
      </c>
      <c r="B21" s="179" t="s">
        <v>3026</v>
      </c>
      <c r="C21" s="179" t="s">
        <v>3039</v>
      </c>
      <c r="D21" s="179" t="s">
        <v>133</v>
      </c>
      <c r="E21" s="179" t="s">
        <v>3036</v>
      </c>
      <c r="F21" s="182">
        <v>8793</v>
      </c>
      <c r="G21" s="179">
        <v>5862</v>
      </c>
      <c r="H21" s="227">
        <v>20</v>
      </c>
      <c r="J21" s="328"/>
      <c r="K21" s="328"/>
      <c r="L21" s="328"/>
      <c r="M21" s="328"/>
      <c r="N21" s="328"/>
      <c r="O21" s="328"/>
      <c r="P21" s="328"/>
      <c r="Q21" s="328"/>
    </row>
    <row r="22" spans="1:17" x14ac:dyDescent="0.3">
      <c r="A22" s="179">
        <v>2018</v>
      </c>
      <c r="B22" s="179" t="s">
        <v>3057</v>
      </c>
      <c r="C22" s="179" t="s">
        <v>3031</v>
      </c>
      <c r="D22" s="179" t="s">
        <v>134</v>
      </c>
      <c r="E22" s="179" t="s">
        <v>3028</v>
      </c>
      <c r="F22" s="182">
        <v>4887</v>
      </c>
      <c r="G22" s="179">
        <v>3258</v>
      </c>
      <c r="H22" s="227">
        <v>21</v>
      </c>
    </row>
    <row r="23" spans="1:17" x14ac:dyDescent="0.3">
      <c r="A23" s="179">
        <v>2018</v>
      </c>
      <c r="B23" s="179" t="s">
        <v>3057</v>
      </c>
      <c r="C23" s="179" t="s">
        <v>3031</v>
      </c>
      <c r="D23" s="179" t="s">
        <v>134</v>
      </c>
      <c r="E23" s="179" t="s">
        <v>3028</v>
      </c>
      <c r="F23" s="182">
        <v>4887</v>
      </c>
      <c r="G23" s="179">
        <v>3258</v>
      </c>
      <c r="H23" s="227">
        <v>22</v>
      </c>
    </row>
    <row r="24" spans="1:17" x14ac:dyDescent="0.3">
      <c r="A24" s="179">
        <v>2018</v>
      </c>
      <c r="B24" s="179" t="s">
        <v>3057</v>
      </c>
      <c r="C24" s="179" t="s">
        <v>3031</v>
      </c>
      <c r="D24" s="179" t="s">
        <v>135</v>
      </c>
      <c r="E24" s="179" t="s">
        <v>3036</v>
      </c>
      <c r="F24" s="182">
        <v>13428</v>
      </c>
      <c r="G24" s="179">
        <v>8952</v>
      </c>
      <c r="H24" s="227">
        <v>23</v>
      </c>
    </row>
    <row r="25" spans="1:17" x14ac:dyDescent="0.3">
      <c r="A25" s="179">
        <v>2018</v>
      </c>
      <c r="B25" s="179" t="s">
        <v>3057</v>
      </c>
      <c r="C25" s="179" t="s">
        <v>3031</v>
      </c>
      <c r="D25" s="179" t="s">
        <v>135</v>
      </c>
      <c r="E25" s="179" t="s">
        <v>3036</v>
      </c>
      <c r="F25" s="182">
        <v>13428</v>
      </c>
      <c r="G25" s="179">
        <v>8952</v>
      </c>
      <c r="H25" s="227">
        <v>24</v>
      </c>
    </row>
    <row r="26" spans="1:17" x14ac:dyDescent="0.3">
      <c r="A26" s="179">
        <v>2018</v>
      </c>
      <c r="B26" s="179" t="s">
        <v>3057</v>
      </c>
      <c r="C26" s="179" t="s">
        <v>3039</v>
      </c>
      <c r="D26" s="179" t="s">
        <v>135</v>
      </c>
      <c r="E26" s="179" t="s">
        <v>3036</v>
      </c>
      <c r="F26" s="182">
        <v>11122.5</v>
      </c>
      <c r="G26" s="179">
        <v>7415</v>
      </c>
      <c r="H26" s="227">
        <v>25</v>
      </c>
    </row>
    <row r="27" spans="1:17" x14ac:dyDescent="0.3">
      <c r="A27" s="179">
        <v>2018</v>
      </c>
      <c r="B27" s="179" t="s">
        <v>3057</v>
      </c>
      <c r="C27" s="179" t="s">
        <v>3039</v>
      </c>
      <c r="D27" s="179" t="s">
        <v>135</v>
      </c>
      <c r="E27" s="179" t="s">
        <v>3036</v>
      </c>
      <c r="F27" s="182">
        <v>14000</v>
      </c>
      <c r="G27" s="179">
        <v>7415</v>
      </c>
      <c r="H27" s="227">
        <v>26</v>
      </c>
    </row>
    <row r="28" spans="1:17" x14ac:dyDescent="0.3">
      <c r="A28" s="179">
        <v>2018</v>
      </c>
      <c r="B28" s="179" t="s">
        <v>3057</v>
      </c>
      <c r="C28" s="179" t="s">
        <v>3027</v>
      </c>
      <c r="D28" s="179" t="s">
        <v>3042</v>
      </c>
      <c r="E28" s="179" t="s">
        <v>3043</v>
      </c>
      <c r="F28" s="182">
        <v>3897</v>
      </c>
      <c r="G28" s="179">
        <v>2598</v>
      </c>
      <c r="H28" s="227">
        <v>27</v>
      </c>
    </row>
    <row r="29" spans="1:17" x14ac:dyDescent="0.3">
      <c r="A29" s="179">
        <v>2018</v>
      </c>
      <c r="B29" s="179" t="s">
        <v>3057</v>
      </c>
      <c r="C29" s="179" t="s">
        <v>3027</v>
      </c>
      <c r="D29" s="179" t="s">
        <v>3042</v>
      </c>
      <c r="E29" s="179" t="s">
        <v>3043</v>
      </c>
      <c r="F29" s="182">
        <v>8832</v>
      </c>
      <c r="G29" s="179">
        <v>5888</v>
      </c>
      <c r="H29" s="227">
        <v>28</v>
      </c>
    </row>
    <row r="30" spans="1:17" x14ac:dyDescent="0.3">
      <c r="A30" s="179">
        <v>2018</v>
      </c>
      <c r="B30" s="179" t="s">
        <v>3057</v>
      </c>
      <c r="C30" s="179" t="s">
        <v>3027</v>
      </c>
      <c r="D30" s="179" t="s">
        <v>3042</v>
      </c>
      <c r="E30" s="179" t="s">
        <v>3043</v>
      </c>
      <c r="F30" s="182">
        <v>3000</v>
      </c>
      <c r="G30" s="179">
        <v>2598</v>
      </c>
      <c r="H30" s="227">
        <v>29</v>
      </c>
    </row>
    <row r="31" spans="1:17" x14ac:dyDescent="0.3">
      <c r="A31" s="179">
        <v>2018</v>
      </c>
      <c r="B31" s="179" t="s">
        <v>3057</v>
      </c>
      <c r="C31" s="179" t="s">
        <v>3027</v>
      </c>
      <c r="D31" s="179" t="s">
        <v>3042</v>
      </c>
      <c r="E31" s="179" t="s">
        <v>3043</v>
      </c>
      <c r="F31" s="182">
        <v>8832</v>
      </c>
      <c r="G31" s="179">
        <v>5888</v>
      </c>
      <c r="H31" s="227">
        <v>30</v>
      </c>
    </row>
    <row r="32" spans="1:17" x14ac:dyDescent="0.3">
      <c r="A32" s="179">
        <v>2018</v>
      </c>
      <c r="B32" s="179" t="s">
        <v>3057</v>
      </c>
      <c r="C32" s="179" t="s">
        <v>3027</v>
      </c>
      <c r="D32" s="179" t="s">
        <v>3049</v>
      </c>
      <c r="E32" s="179" t="s">
        <v>3050</v>
      </c>
      <c r="F32" s="182">
        <v>12206.25</v>
      </c>
      <c r="G32" s="179">
        <v>9765</v>
      </c>
      <c r="H32" s="227">
        <v>31</v>
      </c>
    </row>
    <row r="33" spans="1:8" x14ac:dyDescent="0.3">
      <c r="A33" s="179">
        <v>2018</v>
      </c>
      <c r="B33" s="179" t="s">
        <v>3057</v>
      </c>
      <c r="C33" s="179" t="s">
        <v>3027</v>
      </c>
      <c r="D33" s="179" t="s">
        <v>3049</v>
      </c>
      <c r="E33" s="179" t="s">
        <v>3050</v>
      </c>
      <c r="F33" s="182">
        <v>12206.25</v>
      </c>
      <c r="G33" s="179">
        <v>9765</v>
      </c>
      <c r="H33" s="227">
        <v>32</v>
      </c>
    </row>
    <row r="34" spans="1:8" x14ac:dyDescent="0.3">
      <c r="A34" s="179">
        <v>2018</v>
      </c>
      <c r="B34" s="179" t="s">
        <v>3057</v>
      </c>
      <c r="C34" s="179" t="s">
        <v>3039</v>
      </c>
      <c r="D34" s="179" t="s">
        <v>3049</v>
      </c>
      <c r="E34" s="179" t="s">
        <v>3050</v>
      </c>
      <c r="F34" s="182">
        <v>11122.5</v>
      </c>
      <c r="G34" s="179">
        <v>7415</v>
      </c>
      <c r="H34" s="227">
        <v>33</v>
      </c>
    </row>
    <row r="35" spans="1:8" x14ac:dyDescent="0.3">
      <c r="A35" s="179">
        <v>2018</v>
      </c>
      <c r="B35" s="179" t="s">
        <v>3057</v>
      </c>
      <c r="C35" s="179" t="s">
        <v>3039</v>
      </c>
      <c r="D35" s="179" t="s">
        <v>3049</v>
      </c>
      <c r="E35" s="179" t="s">
        <v>3050</v>
      </c>
      <c r="F35" s="182">
        <v>9268.75</v>
      </c>
      <c r="G35" s="179">
        <v>7415</v>
      </c>
      <c r="H35" s="227">
        <v>34</v>
      </c>
    </row>
    <row r="36" spans="1:8" x14ac:dyDescent="0.3">
      <c r="A36" s="179">
        <v>2018</v>
      </c>
      <c r="B36" s="179" t="s">
        <v>3057</v>
      </c>
      <c r="C36" s="179" t="s">
        <v>3031</v>
      </c>
      <c r="D36" s="179" t="s">
        <v>133</v>
      </c>
      <c r="E36" s="179" t="s">
        <v>3036</v>
      </c>
      <c r="F36" s="182">
        <v>11190</v>
      </c>
      <c r="G36" s="179">
        <v>8952</v>
      </c>
      <c r="H36" s="227">
        <v>35</v>
      </c>
    </row>
    <row r="37" spans="1:8" x14ac:dyDescent="0.3">
      <c r="A37" s="179">
        <v>2018</v>
      </c>
      <c r="B37" s="179" t="s">
        <v>3057</v>
      </c>
      <c r="C37" s="179" t="s">
        <v>3031</v>
      </c>
      <c r="D37" s="179" t="s">
        <v>133</v>
      </c>
      <c r="E37" s="179" t="s">
        <v>3036</v>
      </c>
      <c r="F37" s="182">
        <v>11190</v>
      </c>
      <c r="G37" s="179">
        <v>8952</v>
      </c>
      <c r="H37" s="227">
        <v>36</v>
      </c>
    </row>
    <row r="38" spans="1:8" x14ac:dyDescent="0.3">
      <c r="A38" s="179">
        <v>2018</v>
      </c>
      <c r="B38" s="179" t="s">
        <v>3057</v>
      </c>
      <c r="C38" s="179" t="s">
        <v>3048</v>
      </c>
      <c r="D38" s="179" t="s">
        <v>133</v>
      </c>
      <c r="E38" s="179" t="s">
        <v>3036</v>
      </c>
      <c r="F38" s="182">
        <v>6233.75</v>
      </c>
      <c r="G38" s="179">
        <v>4987</v>
      </c>
      <c r="H38" s="227">
        <v>37</v>
      </c>
    </row>
    <row r="39" spans="1:8" x14ac:dyDescent="0.3">
      <c r="A39" s="179">
        <v>2018</v>
      </c>
      <c r="B39" s="179" t="s">
        <v>3057</v>
      </c>
      <c r="C39" s="179" t="s">
        <v>3048</v>
      </c>
      <c r="D39" s="179" t="s">
        <v>133</v>
      </c>
      <c r="E39" s="179" t="s">
        <v>3036</v>
      </c>
      <c r="F39" s="182">
        <v>6233.75</v>
      </c>
      <c r="G39" s="179">
        <v>4987</v>
      </c>
      <c r="H39" s="227">
        <v>38</v>
      </c>
    </row>
    <row r="40" spans="1:8" x14ac:dyDescent="0.3">
      <c r="A40" s="179">
        <v>2018</v>
      </c>
      <c r="B40" s="179" t="s">
        <v>3076</v>
      </c>
      <c r="C40" s="179" t="s">
        <v>3031</v>
      </c>
      <c r="D40" s="179" t="s">
        <v>134</v>
      </c>
      <c r="E40" s="179" t="s">
        <v>3028</v>
      </c>
      <c r="F40" s="182">
        <v>722.5</v>
      </c>
      <c r="G40" s="179">
        <v>578</v>
      </c>
      <c r="H40" s="227">
        <v>39</v>
      </c>
    </row>
    <row r="41" spans="1:8" x14ac:dyDescent="0.3">
      <c r="A41" s="179">
        <v>2018</v>
      </c>
      <c r="B41" s="179" t="s">
        <v>3076</v>
      </c>
      <c r="C41" s="179" t="s">
        <v>3031</v>
      </c>
      <c r="D41" s="179" t="s">
        <v>134</v>
      </c>
      <c r="E41" s="179" t="s">
        <v>3028</v>
      </c>
      <c r="F41" s="182">
        <v>722.5</v>
      </c>
      <c r="G41" s="179">
        <v>578</v>
      </c>
      <c r="H41" s="227">
        <v>40</v>
      </c>
    </row>
    <row r="42" spans="1:8" x14ac:dyDescent="0.3">
      <c r="A42" s="179">
        <v>2018</v>
      </c>
      <c r="B42" s="179" t="s">
        <v>3076</v>
      </c>
      <c r="C42" s="179" t="s">
        <v>3039</v>
      </c>
      <c r="D42" s="179" t="s">
        <v>134</v>
      </c>
      <c r="E42" s="179" t="s">
        <v>3028</v>
      </c>
      <c r="F42" s="182">
        <v>12182.5</v>
      </c>
      <c r="G42" s="179">
        <v>9746</v>
      </c>
      <c r="H42" s="227">
        <v>41</v>
      </c>
    </row>
    <row r="43" spans="1:8" x14ac:dyDescent="0.3">
      <c r="A43" s="179">
        <v>2018</v>
      </c>
      <c r="B43" s="179" t="s">
        <v>3076</v>
      </c>
      <c r="C43" s="179" t="s">
        <v>3039</v>
      </c>
      <c r="D43" s="179" t="s">
        <v>134</v>
      </c>
      <c r="E43" s="179" t="s">
        <v>3028</v>
      </c>
      <c r="F43" s="182">
        <v>12182.5</v>
      </c>
      <c r="G43" s="179">
        <v>9746</v>
      </c>
      <c r="H43" s="227">
        <v>42</v>
      </c>
    </row>
    <row r="44" spans="1:8" x14ac:dyDescent="0.3">
      <c r="A44" s="179">
        <v>2018</v>
      </c>
      <c r="B44" s="179" t="s">
        <v>3076</v>
      </c>
      <c r="C44" s="179" t="s">
        <v>3031</v>
      </c>
      <c r="D44" s="179" t="s">
        <v>135</v>
      </c>
      <c r="E44" s="179" t="s">
        <v>3036</v>
      </c>
      <c r="F44" s="182">
        <v>4483.75</v>
      </c>
      <c r="G44" s="179">
        <v>3587</v>
      </c>
      <c r="H44" s="227">
        <v>43</v>
      </c>
    </row>
    <row r="45" spans="1:8" x14ac:dyDescent="0.3">
      <c r="A45" s="179">
        <v>2018</v>
      </c>
      <c r="B45" s="179" t="s">
        <v>3076</v>
      </c>
      <c r="C45" s="179" t="s">
        <v>3031</v>
      </c>
      <c r="D45" s="179" t="s">
        <v>135</v>
      </c>
      <c r="E45" s="179" t="s">
        <v>3036</v>
      </c>
      <c r="F45" s="182">
        <v>4483.75</v>
      </c>
      <c r="G45" s="179">
        <v>3587</v>
      </c>
      <c r="H45" s="227">
        <v>44</v>
      </c>
    </row>
    <row r="46" spans="1:8" x14ac:dyDescent="0.3">
      <c r="A46" s="179">
        <v>2018</v>
      </c>
      <c r="B46" s="179" t="s">
        <v>3076</v>
      </c>
      <c r="C46" s="179" t="s">
        <v>3039</v>
      </c>
      <c r="D46" s="179" t="s">
        <v>135</v>
      </c>
      <c r="E46" s="179" t="s">
        <v>3036</v>
      </c>
      <c r="F46" s="182">
        <v>12182.5</v>
      </c>
      <c r="G46" s="179">
        <v>9746</v>
      </c>
      <c r="H46" s="227">
        <v>45</v>
      </c>
    </row>
    <row r="47" spans="1:8" x14ac:dyDescent="0.3">
      <c r="A47" s="179">
        <v>2018</v>
      </c>
      <c r="B47" s="179" t="s">
        <v>3076</v>
      </c>
      <c r="C47" s="179" t="s">
        <v>3039</v>
      </c>
      <c r="D47" s="179" t="s">
        <v>135</v>
      </c>
      <c r="E47" s="179" t="s">
        <v>3036</v>
      </c>
      <c r="F47" s="182">
        <v>12182.5</v>
      </c>
      <c r="G47" s="179">
        <v>9746</v>
      </c>
      <c r="H47" s="227">
        <v>46</v>
      </c>
    </row>
    <row r="48" spans="1:8" x14ac:dyDescent="0.3">
      <c r="A48" s="179">
        <v>2018</v>
      </c>
      <c r="B48" s="179" t="s">
        <v>3076</v>
      </c>
      <c r="C48" s="179" t="s">
        <v>3027</v>
      </c>
      <c r="D48" s="179" t="s">
        <v>3042</v>
      </c>
      <c r="E48" s="179" t="s">
        <v>3043</v>
      </c>
      <c r="F48" s="182">
        <v>12163.75</v>
      </c>
      <c r="G48" s="179">
        <v>9731</v>
      </c>
      <c r="H48" s="227">
        <v>47</v>
      </c>
    </row>
    <row r="49" spans="1:8" x14ac:dyDescent="0.3">
      <c r="A49" s="179">
        <v>2018</v>
      </c>
      <c r="B49" s="179" t="s">
        <v>3076</v>
      </c>
      <c r="C49" s="179" t="s">
        <v>3027</v>
      </c>
      <c r="D49" s="179" t="s">
        <v>3042</v>
      </c>
      <c r="E49" s="179" t="s">
        <v>3043</v>
      </c>
      <c r="F49" s="182">
        <v>12163.75</v>
      </c>
      <c r="G49" s="179">
        <v>9731</v>
      </c>
      <c r="H49" s="227">
        <v>48</v>
      </c>
    </row>
    <row r="50" spans="1:8" x14ac:dyDescent="0.3">
      <c r="A50" s="179">
        <v>2018</v>
      </c>
      <c r="B50" s="179" t="s">
        <v>3076</v>
      </c>
      <c r="C50" s="179" t="s">
        <v>3039</v>
      </c>
      <c r="D50" s="179" t="s">
        <v>3042</v>
      </c>
      <c r="E50" s="179" t="s">
        <v>3043</v>
      </c>
      <c r="F50" s="182">
        <v>2956.25</v>
      </c>
      <c r="G50" s="179">
        <v>2365</v>
      </c>
      <c r="H50" s="227">
        <v>49</v>
      </c>
    </row>
    <row r="51" spans="1:8" x14ac:dyDescent="0.3">
      <c r="A51" s="179">
        <v>2018</v>
      </c>
      <c r="B51" s="179" t="s">
        <v>3076</v>
      </c>
      <c r="C51" s="179" t="s">
        <v>3039</v>
      </c>
      <c r="D51" s="179" t="s">
        <v>3042</v>
      </c>
      <c r="E51" s="179" t="s">
        <v>3043</v>
      </c>
      <c r="F51" s="182">
        <v>2956.25</v>
      </c>
      <c r="G51" s="179">
        <v>2365</v>
      </c>
      <c r="H51" s="227">
        <v>50</v>
      </c>
    </row>
    <row r="52" spans="1:8" x14ac:dyDescent="0.3">
      <c r="A52" s="179">
        <v>2018</v>
      </c>
      <c r="B52" s="179" t="s">
        <v>3076</v>
      </c>
      <c r="C52" s="179" t="s">
        <v>3027</v>
      </c>
      <c r="D52" s="179" t="s">
        <v>3049</v>
      </c>
      <c r="E52" s="179" t="s">
        <v>3050</v>
      </c>
      <c r="F52" s="182">
        <v>1248.75</v>
      </c>
      <c r="G52" s="179">
        <v>999</v>
      </c>
      <c r="H52" s="227">
        <v>51</v>
      </c>
    </row>
    <row r="53" spans="1:8" x14ac:dyDescent="0.3">
      <c r="A53" s="179">
        <v>2018</v>
      </c>
      <c r="B53" s="179" t="s">
        <v>3076</v>
      </c>
      <c r="C53" s="179" t="s">
        <v>3027</v>
      </c>
      <c r="D53" s="179" t="s">
        <v>3049</v>
      </c>
      <c r="E53" s="179" t="s">
        <v>3050</v>
      </c>
      <c r="F53" s="182">
        <v>1248.75</v>
      </c>
      <c r="G53" s="179">
        <v>999</v>
      </c>
      <c r="H53" s="227">
        <v>52</v>
      </c>
    </row>
    <row r="54" spans="1:8" x14ac:dyDescent="0.3">
      <c r="A54" s="179">
        <v>2018</v>
      </c>
      <c r="B54" s="179" t="s">
        <v>3076</v>
      </c>
      <c r="C54" s="179" t="s">
        <v>3039</v>
      </c>
      <c r="D54" s="179" t="s">
        <v>3049</v>
      </c>
      <c r="E54" s="179" t="s">
        <v>3050</v>
      </c>
      <c r="F54" s="182">
        <v>196.25</v>
      </c>
      <c r="G54" s="179">
        <v>157</v>
      </c>
      <c r="H54" s="227">
        <v>53</v>
      </c>
    </row>
    <row r="55" spans="1:8" x14ac:dyDescent="0.3">
      <c r="A55" s="179">
        <v>2018</v>
      </c>
      <c r="B55" s="179" t="s">
        <v>3076</v>
      </c>
      <c r="C55" s="179" t="s">
        <v>3039</v>
      </c>
      <c r="D55" s="179" t="s">
        <v>3049</v>
      </c>
      <c r="E55" s="179" t="s">
        <v>3050</v>
      </c>
      <c r="F55" s="182">
        <v>196.25</v>
      </c>
      <c r="G55" s="179">
        <v>157</v>
      </c>
      <c r="H55" s="227">
        <v>54</v>
      </c>
    </row>
    <row r="56" spans="1:8" x14ac:dyDescent="0.3">
      <c r="A56" s="179">
        <v>2018</v>
      </c>
      <c r="B56" s="179" t="s">
        <v>3076</v>
      </c>
      <c r="C56" s="179" t="s">
        <v>3031</v>
      </c>
      <c r="D56" s="179" t="s">
        <v>133</v>
      </c>
      <c r="E56" s="179" t="s">
        <v>3036</v>
      </c>
      <c r="F56" s="182">
        <v>4483.75</v>
      </c>
      <c r="G56" s="179">
        <v>3587</v>
      </c>
      <c r="H56" s="227">
        <v>55</v>
      </c>
    </row>
    <row r="57" spans="1:8" x14ac:dyDescent="0.3">
      <c r="A57" s="179">
        <v>2018</v>
      </c>
      <c r="B57" s="179" t="s">
        <v>3076</v>
      </c>
      <c r="C57" s="179" t="s">
        <v>3031</v>
      </c>
      <c r="D57" s="179" t="s">
        <v>133</v>
      </c>
      <c r="E57" s="179" t="s">
        <v>3036</v>
      </c>
      <c r="F57" s="182">
        <v>4483.75</v>
      </c>
      <c r="G57" s="179">
        <v>3587</v>
      </c>
      <c r="H57" s="227">
        <v>56</v>
      </c>
    </row>
    <row r="58" spans="1:8" x14ac:dyDescent="0.3">
      <c r="A58" s="179">
        <v>2018</v>
      </c>
      <c r="B58" s="179" t="s">
        <v>3076</v>
      </c>
      <c r="C58" s="179" t="s">
        <v>3048</v>
      </c>
      <c r="D58" s="179" t="s">
        <v>133</v>
      </c>
      <c r="E58" s="179" t="s">
        <v>3036</v>
      </c>
      <c r="F58" s="182">
        <v>12038.75</v>
      </c>
      <c r="G58" s="179">
        <v>9631</v>
      </c>
      <c r="H58" s="227">
        <v>57</v>
      </c>
    </row>
    <row r="59" spans="1:8" x14ac:dyDescent="0.3">
      <c r="A59" s="179">
        <v>2018</v>
      </c>
      <c r="B59" s="179" t="s">
        <v>3076</v>
      </c>
      <c r="C59" s="179" t="s">
        <v>3048</v>
      </c>
      <c r="D59" s="179" t="s">
        <v>133</v>
      </c>
      <c r="E59" s="179" t="s">
        <v>3036</v>
      </c>
      <c r="F59" s="182">
        <v>12038.75</v>
      </c>
      <c r="G59" s="179">
        <v>9631</v>
      </c>
      <c r="H59" s="227">
        <v>58</v>
      </c>
    </row>
    <row r="60" spans="1:8" x14ac:dyDescent="0.3">
      <c r="A60" s="179">
        <v>2018</v>
      </c>
      <c r="B60" s="179" t="s">
        <v>3097</v>
      </c>
      <c r="C60" s="179" t="s">
        <v>3048</v>
      </c>
      <c r="D60" s="179" t="s">
        <v>134</v>
      </c>
      <c r="E60" s="179" t="s">
        <v>3028</v>
      </c>
      <c r="F60" s="182">
        <v>1972.5</v>
      </c>
      <c r="G60" s="179">
        <v>1578</v>
      </c>
      <c r="H60" s="227">
        <v>59</v>
      </c>
    </row>
    <row r="61" spans="1:8" x14ac:dyDescent="0.3">
      <c r="A61" s="179">
        <v>2018</v>
      </c>
      <c r="B61" s="179" t="s">
        <v>3097</v>
      </c>
      <c r="C61" s="179" t="s">
        <v>3048</v>
      </c>
      <c r="D61" s="179" t="s">
        <v>134</v>
      </c>
      <c r="E61" s="179" t="s">
        <v>3028</v>
      </c>
      <c r="F61" s="182">
        <v>1972.5</v>
      </c>
      <c r="G61" s="179">
        <v>1578</v>
      </c>
      <c r="H61" s="227">
        <v>60</v>
      </c>
    </row>
    <row r="62" spans="1:8" x14ac:dyDescent="0.3">
      <c r="A62" s="179">
        <v>2018</v>
      </c>
      <c r="B62" s="179" t="s">
        <v>3097</v>
      </c>
      <c r="C62" s="179" t="s">
        <v>3039</v>
      </c>
      <c r="D62" s="179" t="s">
        <v>134</v>
      </c>
      <c r="E62" s="179" t="s">
        <v>3028</v>
      </c>
      <c r="F62" s="182">
        <v>5733.75</v>
      </c>
      <c r="G62" s="179">
        <v>4587</v>
      </c>
      <c r="H62" s="227">
        <v>61</v>
      </c>
    </row>
    <row r="63" spans="1:8" x14ac:dyDescent="0.3">
      <c r="A63" s="179">
        <v>2018</v>
      </c>
      <c r="B63" s="179" t="s">
        <v>3097</v>
      </c>
      <c r="C63" s="179" t="s">
        <v>3039</v>
      </c>
      <c r="D63" s="179" t="s">
        <v>134</v>
      </c>
      <c r="E63" s="179" t="s">
        <v>3028</v>
      </c>
      <c r="F63" s="182">
        <v>5733.75</v>
      </c>
      <c r="G63" s="179">
        <v>4587</v>
      </c>
      <c r="H63" s="227">
        <v>62</v>
      </c>
    </row>
    <row r="64" spans="1:8" x14ac:dyDescent="0.3">
      <c r="A64" s="179">
        <v>2018</v>
      </c>
      <c r="B64" s="179" t="s">
        <v>3097</v>
      </c>
      <c r="C64" s="179" t="s">
        <v>3027</v>
      </c>
      <c r="D64" s="179" t="s">
        <v>135</v>
      </c>
      <c r="E64" s="179" t="s">
        <v>3036</v>
      </c>
      <c r="F64" s="182">
        <v>1705</v>
      </c>
      <c r="G64" s="179">
        <v>1364</v>
      </c>
      <c r="H64" s="227">
        <v>63</v>
      </c>
    </row>
    <row r="65" spans="1:8" x14ac:dyDescent="0.3">
      <c r="A65" s="179">
        <v>2018</v>
      </c>
      <c r="B65" s="179" t="s">
        <v>3097</v>
      </c>
      <c r="C65" s="179" t="s">
        <v>3027</v>
      </c>
      <c r="D65" s="179" t="s">
        <v>135</v>
      </c>
      <c r="E65" s="179" t="s">
        <v>3036</v>
      </c>
      <c r="F65" s="182">
        <v>1705</v>
      </c>
      <c r="G65" s="179">
        <v>1364</v>
      </c>
      <c r="H65" s="227">
        <v>64</v>
      </c>
    </row>
    <row r="66" spans="1:8" x14ac:dyDescent="0.3">
      <c r="A66" s="179">
        <v>2018</v>
      </c>
      <c r="B66" s="179" t="s">
        <v>3097</v>
      </c>
      <c r="C66" s="179" t="s">
        <v>3031</v>
      </c>
      <c r="D66" s="179" t="s">
        <v>135</v>
      </c>
      <c r="E66" s="179" t="s">
        <v>3036</v>
      </c>
      <c r="F66" s="182">
        <v>9865</v>
      </c>
      <c r="G66" s="179">
        <v>7892</v>
      </c>
      <c r="H66" s="227">
        <v>65</v>
      </c>
    </row>
    <row r="67" spans="1:8" x14ac:dyDescent="0.3">
      <c r="A67" s="179">
        <v>2018</v>
      </c>
      <c r="B67" s="179" t="s">
        <v>3097</v>
      </c>
      <c r="C67" s="179" t="s">
        <v>3031</v>
      </c>
      <c r="D67" s="179" t="s">
        <v>135</v>
      </c>
      <c r="E67" s="179" t="s">
        <v>3036</v>
      </c>
      <c r="F67" s="182">
        <v>5858.75</v>
      </c>
      <c r="G67" s="179">
        <v>4687</v>
      </c>
      <c r="H67" s="227">
        <v>66</v>
      </c>
    </row>
    <row r="68" spans="1:8" x14ac:dyDescent="0.3">
      <c r="A68" s="179">
        <v>2018</v>
      </c>
      <c r="B68" s="179" t="s">
        <v>3097</v>
      </c>
      <c r="C68" s="179" t="s">
        <v>3031</v>
      </c>
      <c r="D68" s="179" t="s">
        <v>135</v>
      </c>
      <c r="E68" s="179" t="s">
        <v>3036</v>
      </c>
      <c r="F68" s="182">
        <v>9865</v>
      </c>
      <c r="G68" s="179">
        <v>7892</v>
      </c>
      <c r="H68" s="227">
        <v>67</v>
      </c>
    </row>
    <row r="69" spans="1:8" x14ac:dyDescent="0.3">
      <c r="A69" s="179">
        <v>2018</v>
      </c>
      <c r="B69" s="179" t="s">
        <v>3097</v>
      </c>
      <c r="C69" s="179" t="s">
        <v>3031</v>
      </c>
      <c r="D69" s="179" t="s">
        <v>135</v>
      </c>
      <c r="E69" s="179" t="s">
        <v>3036</v>
      </c>
      <c r="F69" s="182">
        <v>5858.75</v>
      </c>
      <c r="G69" s="179">
        <v>4687</v>
      </c>
      <c r="H69" s="227">
        <v>68</v>
      </c>
    </row>
    <row r="70" spans="1:8" x14ac:dyDescent="0.3">
      <c r="A70" s="179">
        <v>2018</v>
      </c>
      <c r="B70" s="179" t="s">
        <v>3097</v>
      </c>
      <c r="C70" s="179" t="s">
        <v>3048</v>
      </c>
      <c r="D70" s="179" t="s">
        <v>135</v>
      </c>
      <c r="E70" s="179" t="s">
        <v>3036</v>
      </c>
      <c r="F70" s="182">
        <v>1972.5</v>
      </c>
      <c r="G70" s="179">
        <v>1578</v>
      </c>
      <c r="H70" s="227">
        <v>69</v>
      </c>
    </row>
    <row r="71" spans="1:8" x14ac:dyDescent="0.3">
      <c r="A71" s="179">
        <v>2018</v>
      </c>
      <c r="B71" s="179" t="s">
        <v>3097</v>
      </c>
      <c r="C71" s="179" t="s">
        <v>3048</v>
      </c>
      <c r="D71" s="179" t="s">
        <v>135</v>
      </c>
      <c r="E71" s="179" t="s">
        <v>3036</v>
      </c>
      <c r="F71" s="182">
        <v>1972.5</v>
      </c>
      <c r="G71" s="179">
        <v>1578</v>
      </c>
      <c r="H71" s="227">
        <v>70</v>
      </c>
    </row>
    <row r="72" spans="1:8" x14ac:dyDescent="0.3">
      <c r="A72" s="179">
        <v>2018</v>
      </c>
      <c r="B72" s="179" t="s">
        <v>3097</v>
      </c>
      <c r="C72" s="179" t="s">
        <v>3031</v>
      </c>
      <c r="D72" s="179" t="s">
        <v>3042</v>
      </c>
      <c r="E72" s="179" t="s">
        <v>3043</v>
      </c>
      <c r="F72" s="182">
        <v>11190</v>
      </c>
      <c r="G72" s="179">
        <v>8952</v>
      </c>
      <c r="H72" s="227">
        <v>71</v>
      </c>
    </row>
    <row r="73" spans="1:8" x14ac:dyDescent="0.3">
      <c r="A73" s="179">
        <v>2018</v>
      </c>
      <c r="B73" s="179" t="s">
        <v>3097</v>
      </c>
      <c r="C73" s="179" t="s">
        <v>3031</v>
      </c>
      <c r="D73" s="179" t="s">
        <v>3042</v>
      </c>
      <c r="E73" s="179" t="s">
        <v>3043</v>
      </c>
      <c r="F73" s="182">
        <v>11190</v>
      </c>
      <c r="G73" s="179">
        <v>8952</v>
      </c>
      <c r="H73" s="227">
        <v>72</v>
      </c>
    </row>
    <row r="74" spans="1:8" x14ac:dyDescent="0.3">
      <c r="A74" s="179">
        <v>2018</v>
      </c>
      <c r="B74" s="179" t="s">
        <v>3097</v>
      </c>
      <c r="C74" s="179" t="s">
        <v>3048</v>
      </c>
      <c r="D74" s="179" t="s">
        <v>3042</v>
      </c>
      <c r="E74" s="179" t="s">
        <v>3043</v>
      </c>
      <c r="F74" s="182">
        <v>1972.5</v>
      </c>
      <c r="G74" s="179">
        <v>1578</v>
      </c>
      <c r="H74" s="227">
        <v>73</v>
      </c>
    </row>
    <row r="75" spans="1:8" x14ac:dyDescent="0.3">
      <c r="A75" s="179">
        <v>2018</v>
      </c>
      <c r="B75" s="179" t="s">
        <v>3097</v>
      </c>
      <c r="C75" s="179" t="s">
        <v>3048</v>
      </c>
      <c r="D75" s="179" t="s">
        <v>3042</v>
      </c>
      <c r="E75" s="179" t="s">
        <v>3043</v>
      </c>
      <c r="F75" s="182">
        <v>1972.5</v>
      </c>
      <c r="G75" s="179">
        <v>1578</v>
      </c>
      <c r="H75" s="227">
        <v>74</v>
      </c>
    </row>
    <row r="76" spans="1:8" x14ac:dyDescent="0.3">
      <c r="A76" s="179">
        <v>2018</v>
      </c>
      <c r="B76" s="179" t="s">
        <v>3097</v>
      </c>
      <c r="C76" s="179" t="s">
        <v>3039</v>
      </c>
      <c r="D76" s="179" t="s">
        <v>3042</v>
      </c>
      <c r="E76" s="179" t="s">
        <v>3043</v>
      </c>
      <c r="F76" s="182">
        <v>7327.5</v>
      </c>
      <c r="G76" s="179">
        <v>5862</v>
      </c>
      <c r="H76" s="227">
        <v>75</v>
      </c>
    </row>
    <row r="77" spans="1:8" x14ac:dyDescent="0.3">
      <c r="A77" s="179">
        <v>2018</v>
      </c>
      <c r="B77" s="179" t="s">
        <v>3097</v>
      </c>
      <c r="C77" s="179" t="s">
        <v>3039</v>
      </c>
      <c r="D77" s="179" t="s">
        <v>3042</v>
      </c>
      <c r="E77" s="179" t="s">
        <v>3043</v>
      </c>
      <c r="F77" s="182">
        <v>9268.75</v>
      </c>
      <c r="G77" s="179">
        <v>7415</v>
      </c>
      <c r="H77" s="227">
        <v>76</v>
      </c>
    </row>
    <row r="78" spans="1:8" x14ac:dyDescent="0.3">
      <c r="A78" s="179">
        <v>2018</v>
      </c>
      <c r="B78" s="179" t="s">
        <v>3097</v>
      </c>
      <c r="C78" s="179" t="s">
        <v>3039</v>
      </c>
      <c r="D78" s="179" t="s">
        <v>3042</v>
      </c>
      <c r="E78" s="179" t="s">
        <v>3043</v>
      </c>
      <c r="F78" s="182">
        <v>12182.5</v>
      </c>
      <c r="G78" s="179">
        <v>9746</v>
      </c>
      <c r="H78" s="227">
        <v>77</v>
      </c>
    </row>
    <row r="79" spans="1:8" x14ac:dyDescent="0.3">
      <c r="A79" s="179">
        <v>2018</v>
      </c>
      <c r="B79" s="179" t="s">
        <v>3097</v>
      </c>
      <c r="C79" s="179" t="s">
        <v>3039</v>
      </c>
      <c r="D79" s="179" t="s">
        <v>3042</v>
      </c>
      <c r="E79" s="179" t="s">
        <v>3043</v>
      </c>
      <c r="F79" s="182">
        <v>7327.5</v>
      </c>
      <c r="G79" s="179">
        <v>5862</v>
      </c>
      <c r="H79" s="227">
        <v>78</v>
      </c>
    </row>
    <row r="80" spans="1:8" x14ac:dyDescent="0.3">
      <c r="A80" s="179">
        <v>2018</v>
      </c>
      <c r="B80" s="179" t="s">
        <v>3097</v>
      </c>
      <c r="C80" s="179" t="s">
        <v>3039</v>
      </c>
      <c r="D80" s="179" t="s">
        <v>3042</v>
      </c>
      <c r="E80" s="179" t="s">
        <v>3043</v>
      </c>
      <c r="F80" s="182">
        <v>9268.75</v>
      </c>
      <c r="G80" s="179">
        <v>7415</v>
      </c>
      <c r="H80" s="227">
        <v>79</v>
      </c>
    </row>
    <row r="81" spans="1:8" x14ac:dyDescent="0.3">
      <c r="A81" s="179">
        <v>2018</v>
      </c>
      <c r="B81" s="179" t="s">
        <v>3097</v>
      </c>
      <c r="C81" s="179" t="s">
        <v>3039</v>
      </c>
      <c r="D81" s="179" t="s">
        <v>3042</v>
      </c>
      <c r="E81" s="179" t="s">
        <v>3043</v>
      </c>
      <c r="F81" s="182">
        <v>12182.5</v>
      </c>
      <c r="G81" s="179">
        <v>9746</v>
      </c>
      <c r="H81" s="227">
        <v>80</v>
      </c>
    </row>
    <row r="82" spans="1:8" x14ac:dyDescent="0.3">
      <c r="A82" s="179">
        <v>2018</v>
      </c>
      <c r="B82" s="179" t="s">
        <v>3097</v>
      </c>
      <c r="C82" s="179" t="s">
        <v>3031</v>
      </c>
      <c r="D82" s="179" t="s">
        <v>3049</v>
      </c>
      <c r="E82" s="179" t="s">
        <v>3050</v>
      </c>
      <c r="F82" s="182">
        <v>9865</v>
      </c>
      <c r="G82" s="179">
        <v>7892</v>
      </c>
      <c r="H82" s="227">
        <v>81</v>
      </c>
    </row>
    <row r="83" spans="1:8" x14ac:dyDescent="0.3">
      <c r="A83" s="179">
        <v>2018</v>
      </c>
      <c r="B83" s="179" t="s">
        <v>3097</v>
      </c>
      <c r="C83" s="179" t="s">
        <v>3031</v>
      </c>
      <c r="D83" s="179" t="s">
        <v>3049</v>
      </c>
      <c r="E83" s="179" t="s">
        <v>3050</v>
      </c>
      <c r="F83" s="182">
        <v>9982.5</v>
      </c>
      <c r="G83" s="179">
        <v>7986</v>
      </c>
      <c r="H83" s="227">
        <v>82</v>
      </c>
    </row>
    <row r="84" spans="1:8" x14ac:dyDescent="0.3">
      <c r="A84" s="179">
        <v>2018</v>
      </c>
      <c r="B84" s="179" t="s">
        <v>3097</v>
      </c>
      <c r="C84" s="179" t="s">
        <v>3031</v>
      </c>
      <c r="D84" s="179" t="s">
        <v>3049</v>
      </c>
      <c r="E84" s="179" t="s">
        <v>3050</v>
      </c>
      <c r="F84" s="182">
        <v>9865</v>
      </c>
      <c r="G84" s="179">
        <v>7892</v>
      </c>
      <c r="H84" s="227">
        <v>83</v>
      </c>
    </row>
    <row r="85" spans="1:8" x14ac:dyDescent="0.3">
      <c r="A85" s="179">
        <v>2018</v>
      </c>
      <c r="B85" s="179" t="s">
        <v>3097</v>
      </c>
      <c r="C85" s="179" t="s">
        <v>3031</v>
      </c>
      <c r="D85" s="179" t="s">
        <v>3049</v>
      </c>
      <c r="E85" s="179" t="s">
        <v>3050</v>
      </c>
      <c r="F85" s="182">
        <v>9982.5</v>
      </c>
      <c r="G85" s="179">
        <v>7986</v>
      </c>
      <c r="H85" s="227">
        <v>84</v>
      </c>
    </row>
    <row r="86" spans="1:8" x14ac:dyDescent="0.3">
      <c r="A86" s="179">
        <v>2018</v>
      </c>
      <c r="B86" s="179" t="s">
        <v>3097</v>
      </c>
      <c r="C86" s="179" t="s">
        <v>3027</v>
      </c>
      <c r="D86" s="179" t="s">
        <v>133</v>
      </c>
      <c r="E86" s="179" t="s">
        <v>3036</v>
      </c>
      <c r="F86" s="182">
        <v>1705</v>
      </c>
      <c r="G86" s="179">
        <v>1364</v>
      </c>
      <c r="H86" s="227">
        <v>85</v>
      </c>
    </row>
    <row r="87" spans="1:8" x14ac:dyDescent="0.3">
      <c r="A87" s="179">
        <v>2018</v>
      </c>
      <c r="B87" s="179" t="s">
        <v>3097</v>
      </c>
      <c r="C87" s="179" t="s">
        <v>3027</v>
      </c>
      <c r="D87" s="179" t="s">
        <v>133</v>
      </c>
      <c r="E87" s="179" t="s">
        <v>3036</v>
      </c>
      <c r="F87" s="182">
        <v>1705</v>
      </c>
      <c r="G87" s="179">
        <v>1364</v>
      </c>
      <c r="H87" s="227">
        <v>86</v>
      </c>
    </row>
    <row r="88" spans="1:8" x14ac:dyDescent="0.3">
      <c r="A88" s="179">
        <v>2018</v>
      </c>
      <c r="B88" s="179" t="s">
        <v>3097</v>
      </c>
      <c r="C88" s="179" t="s">
        <v>3031</v>
      </c>
      <c r="D88" s="179" t="s">
        <v>133</v>
      </c>
      <c r="E88" s="179" t="s">
        <v>3036</v>
      </c>
      <c r="F88" s="182">
        <v>5858.75</v>
      </c>
      <c r="G88" s="179">
        <v>4687</v>
      </c>
      <c r="H88" s="227">
        <v>87</v>
      </c>
    </row>
    <row r="89" spans="1:8" x14ac:dyDescent="0.3">
      <c r="A89" s="179">
        <v>2018</v>
      </c>
      <c r="B89" s="179" t="s">
        <v>3097</v>
      </c>
      <c r="C89" s="179" t="s">
        <v>3031</v>
      </c>
      <c r="D89" s="179" t="s">
        <v>133</v>
      </c>
      <c r="E89" s="179" t="s">
        <v>3036</v>
      </c>
      <c r="F89" s="182">
        <v>5858.75</v>
      </c>
      <c r="G89" s="179">
        <v>4687</v>
      </c>
      <c r="H89" s="227">
        <v>88</v>
      </c>
    </row>
    <row r="90" spans="1:8" x14ac:dyDescent="0.3">
      <c r="A90" s="179">
        <v>2018</v>
      </c>
      <c r="B90" s="179" t="s">
        <v>836</v>
      </c>
      <c r="C90" s="179" t="s">
        <v>3027</v>
      </c>
      <c r="D90" s="179" t="s">
        <v>134</v>
      </c>
      <c r="E90" s="179" t="s">
        <v>3028</v>
      </c>
      <c r="F90" s="182">
        <v>622.5</v>
      </c>
      <c r="G90" s="179">
        <v>498</v>
      </c>
      <c r="H90" s="227">
        <v>89</v>
      </c>
    </row>
    <row r="91" spans="1:8" x14ac:dyDescent="0.3">
      <c r="A91" s="179">
        <v>2018</v>
      </c>
      <c r="B91" s="179" t="s">
        <v>836</v>
      </c>
      <c r="C91" s="179" t="s">
        <v>3027</v>
      </c>
      <c r="D91" s="179" t="s">
        <v>134</v>
      </c>
      <c r="E91" s="179" t="s">
        <v>3028</v>
      </c>
      <c r="F91" s="182">
        <v>622.5</v>
      </c>
      <c r="G91" s="179">
        <v>498</v>
      </c>
      <c r="H91" s="227">
        <v>90</v>
      </c>
    </row>
    <row r="92" spans="1:8" x14ac:dyDescent="0.3">
      <c r="A92" s="179">
        <v>2018</v>
      </c>
      <c r="B92" s="179" t="s">
        <v>836</v>
      </c>
      <c r="C92" s="179" t="s">
        <v>3048</v>
      </c>
      <c r="D92" s="179" t="s">
        <v>134</v>
      </c>
      <c r="E92" s="179" t="s">
        <v>3028</v>
      </c>
      <c r="F92" s="182">
        <v>6118.75</v>
      </c>
      <c r="G92" s="179">
        <v>4895</v>
      </c>
      <c r="H92" s="227">
        <v>91</v>
      </c>
    </row>
    <row r="93" spans="1:8" x14ac:dyDescent="0.3">
      <c r="A93" s="179">
        <v>2018</v>
      </c>
      <c r="B93" s="179" t="s">
        <v>836</v>
      </c>
      <c r="C93" s="179" t="s">
        <v>3048</v>
      </c>
      <c r="D93" s="179" t="s">
        <v>134</v>
      </c>
      <c r="E93" s="179" t="s">
        <v>3028</v>
      </c>
      <c r="F93" s="182">
        <v>6118.75</v>
      </c>
      <c r="G93" s="179">
        <v>4895</v>
      </c>
      <c r="H93" s="227">
        <v>92</v>
      </c>
    </row>
    <row r="94" spans="1:8" x14ac:dyDescent="0.3">
      <c r="A94" s="179">
        <v>2018</v>
      </c>
      <c r="B94" s="179" t="s">
        <v>836</v>
      </c>
      <c r="C94" s="179" t="s">
        <v>3031</v>
      </c>
      <c r="D94" s="179" t="s">
        <v>135</v>
      </c>
      <c r="E94" s="179" t="s">
        <v>3036</v>
      </c>
      <c r="F94" s="182">
        <v>5733.75</v>
      </c>
      <c r="G94" s="179">
        <v>4587</v>
      </c>
      <c r="H94" s="227">
        <v>93</v>
      </c>
    </row>
    <row r="95" spans="1:8" x14ac:dyDescent="0.3">
      <c r="A95" s="179">
        <v>2018</v>
      </c>
      <c r="B95" s="179" t="s">
        <v>836</v>
      </c>
      <c r="C95" s="179" t="s">
        <v>3031</v>
      </c>
      <c r="D95" s="179" t="s">
        <v>135</v>
      </c>
      <c r="E95" s="179" t="s">
        <v>3036</v>
      </c>
      <c r="F95" s="182">
        <v>5733.75</v>
      </c>
      <c r="G95" s="179">
        <v>4587</v>
      </c>
      <c r="H95" s="227">
        <v>94</v>
      </c>
    </row>
    <row r="96" spans="1:8" x14ac:dyDescent="0.3">
      <c r="A96" s="179">
        <v>2018</v>
      </c>
      <c r="B96" s="179" t="s">
        <v>836</v>
      </c>
      <c r="C96" s="179" t="s">
        <v>3048</v>
      </c>
      <c r="D96" s="179" t="s">
        <v>135</v>
      </c>
      <c r="E96" s="179" t="s">
        <v>3036</v>
      </c>
      <c r="F96" s="182">
        <v>6120</v>
      </c>
      <c r="G96" s="179">
        <v>4896</v>
      </c>
      <c r="H96" s="227">
        <v>95</v>
      </c>
    </row>
    <row r="97" spans="1:8" x14ac:dyDescent="0.3">
      <c r="A97" s="179">
        <v>2018</v>
      </c>
      <c r="B97" s="179" t="s">
        <v>836</v>
      </c>
      <c r="C97" s="179" t="s">
        <v>3048</v>
      </c>
      <c r="D97" s="179" t="s">
        <v>135</v>
      </c>
      <c r="E97" s="179" t="s">
        <v>3036</v>
      </c>
      <c r="F97" s="182">
        <v>6120</v>
      </c>
      <c r="G97" s="179">
        <v>4896</v>
      </c>
      <c r="H97" s="227">
        <v>96</v>
      </c>
    </row>
    <row r="98" spans="1:8" x14ac:dyDescent="0.3">
      <c r="A98" s="179">
        <v>2018</v>
      </c>
      <c r="B98" s="179" t="s">
        <v>836</v>
      </c>
      <c r="C98" s="179" t="s">
        <v>3031</v>
      </c>
      <c r="D98" s="179" t="s">
        <v>3042</v>
      </c>
      <c r="E98" s="179" t="s">
        <v>3043</v>
      </c>
      <c r="F98" s="182">
        <v>4483.75</v>
      </c>
      <c r="G98" s="179">
        <v>3587</v>
      </c>
      <c r="H98" s="227">
        <v>97</v>
      </c>
    </row>
    <row r="99" spans="1:8" x14ac:dyDescent="0.3">
      <c r="A99" s="179">
        <v>2018</v>
      </c>
      <c r="B99" s="179" t="s">
        <v>836</v>
      </c>
      <c r="C99" s="179" t="s">
        <v>3031</v>
      </c>
      <c r="D99" s="179" t="s">
        <v>3042</v>
      </c>
      <c r="E99" s="179" t="s">
        <v>3043</v>
      </c>
      <c r="F99" s="182">
        <v>9865</v>
      </c>
      <c r="G99" s="179">
        <v>7892</v>
      </c>
      <c r="H99" s="227">
        <v>98</v>
      </c>
    </row>
    <row r="100" spans="1:8" x14ac:dyDescent="0.3">
      <c r="A100" s="179">
        <v>2018</v>
      </c>
      <c r="B100" s="179" t="s">
        <v>836</v>
      </c>
      <c r="C100" s="179" t="s">
        <v>3031</v>
      </c>
      <c r="D100" s="179" t="s">
        <v>3042</v>
      </c>
      <c r="E100" s="179" t="s">
        <v>3043</v>
      </c>
      <c r="F100" s="182">
        <v>4483.75</v>
      </c>
      <c r="G100" s="179">
        <v>3587</v>
      </c>
      <c r="H100" s="227">
        <v>99</v>
      </c>
    </row>
    <row r="101" spans="1:8" x14ac:dyDescent="0.3">
      <c r="A101" s="179">
        <v>2018</v>
      </c>
      <c r="B101" s="179" t="s">
        <v>836</v>
      </c>
      <c r="C101" s="179" t="s">
        <v>3031</v>
      </c>
      <c r="D101" s="179" t="s">
        <v>3042</v>
      </c>
      <c r="E101" s="179" t="s">
        <v>3043</v>
      </c>
      <c r="F101" s="182">
        <v>9865</v>
      </c>
      <c r="G101" s="179">
        <v>7892</v>
      </c>
      <c r="H101" s="227">
        <v>100</v>
      </c>
    </row>
    <row r="102" spans="1:8" x14ac:dyDescent="0.3">
      <c r="A102" s="179">
        <v>2018</v>
      </c>
      <c r="B102" s="179" t="s">
        <v>836</v>
      </c>
      <c r="C102" s="179" t="s">
        <v>3031</v>
      </c>
      <c r="D102" s="179" t="s">
        <v>3049</v>
      </c>
      <c r="E102" s="179" t="s">
        <v>3050</v>
      </c>
      <c r="F102" s="182">
        <v>5733.75</v>
      </c>
      <c r="G102" s="179">
        <v>4587</v>
      </c>
      <c r="H102" s="227">
        <v>101</v>
      </c>
    </row>
    <row r="103" spans="1:8" x14ac:dyDescent="0.3">
      <c r="A103" s="179">
        <v>2018</v>
      </c>
      <c r="B103" s="179" t="s">
        <v>836</v>
      </c>
      <c r="C103" s="179" t="s">
        <v>3031</v>
      </c>
      <c r="D103" s="179" t="s">
        <v>3049</v>
      </c>
      <c r="E103" s="179" t="s">
        <v>3050</v>
      </c>
      <c r="F103" s="182">
        <v>6098.75</v>
      </c>
      <c r="G103" s="179">
        <v>4879</v>
      </c>
      <c r="H103" s="227">
        <v>102</v>
      </c>
    </row>
    <row r="104" spans="1:8" x14ac:dyDescent="0.3">
      <c r="A104" s="179">
        <v>2018</v>
      </c>
      <c r="B104" s="179" t="s">
        <v>836</v>
      </c>
      <c r="C104" s="179" t="s">
        <v>3031</v>
      </c>
      <c r="D104" s="179" t="s">
        <v>3049</v>
      </c>
      <c r="E104" s="179" t="s">
        <v>3050</v>
      </c>
      <c r="F104" s="182">
        <v>5733.75</v>
      </c>
      <c r="G104" s="179">
        <v>4587</v>
      </c>
      <c r="H104" s="227">
        <v>103</v>
      </c>
    </row>
    <row r="105" spans="1:8" x14ac:dyDescent="0.3">
      <c r="A105" s="179">
        <v>2018</v>
      </c>
      <c r="B105" s="179" t="s">
        <v>836</v>
      </c>
      <c r="C105" s="179" t="s">
        <v>3031</v>
      </c>
      <c r="D105" s="179" t="s">
        <v>3049</v>
      </c>
      <c r="E105" s="179" t="s">
        <v>3050</v>
      </c>
      <c r="F105" s="182">
        <v>6098.75</v>
      </c>
      <c r="G105" s="179">
        <v>4879</v>
      </c>
      <c r="H105" s="227">
        <v>104</v>
      </c>
    </row>
    <row r="106" spans="1:8" x14ac:dyDescent="0.3">
      <c r="A106" s="179">
        <v>2018</v>
      </c>
      <c r="B106" s="179" t="s">
        <v>836</v>
      </c>
      <c r="C106" s="179" t="s">
        <v>3048</v>
      </c>
      <c r="D106" s="179" t="s">
        <v>3049</v>
      </c>
      <c r="E106" s="179" t="s">
        <v>3050</v>
      </c>
      <c r="F106" s="182">
        <v>6120</v>
      </c>
      <c r="G106" s="179">
        <v>4896</v>
      </c>
      <c r="H106" s="227">
        <v>105</v>
      </c>
    </row>
    <row r="107" spans="1:8" x14ac:dyDescent="0.3">
      <c r="A107" s="179">
        <v>2018</v>
      </c>
      <c r="B107" s="179" t="s">
        <v>836</v>
      </c>
      <c r="C107" s="179" t="s">
        <v>3048</v>
      </c>
      <c r="D107" s="179" t="s">
        <v>3049</v>
      </c>
      <c r="E107" s="179" t="s">
        <v>3050</v>
      </c>
      <c r="F107" s="182">
        <v>6120</v>
      </c>
      <c r="G107" s="179">
        <v>4896</v>
      </c>
      <c r="H107" s="227">
        <v>106</v>
      </c>
    </row>
    <row r="108" spans="1:8" x14ac:dyDescent="0.3">
      <c r="A108" s="179">
        <v>2018</v>
      </c>
      <c r="B108" s="179" t="s">
        <v>836</v>
      </c>
      <c r="C108" s="179" t="s">
        <v>3031</v>
      </c>
      <c r="D108" s="179" t="s">
        <v>133</v>
      </c>
      <c r="E108" s="179" t="s">
        <v>3036</v>
      </c>
      <c r="F108" s="182">
        <v>7905</v>
      </c>
      <c r="G108" s="179">
        <v>6324</v>
      </c>
      <c r="H108" s="227">
        <v>107</v>
      </c>
    </row>
    <row r="109" spans="1:8" x14ac:dyDescent="0.3">
      <c r="A109" s="179">
        <v>2018</v>
      </c>
      <c r="B109" s="179" t="s">
        <v>836</v>
      </c>
      <c r="C109" s="179" t="s">
        <v>3031</v>
      </c>
      <c r="D109" s="179" t="s">
        <v>133</v>
      </c>
      <c r="E109" s="179" t="s">
        <v>3036</v>
      </c>
      <c r="F109" s="182">
        <v>7905</v>
      </c>
      <c r="G109" s="179">
        <v>6324</v>
      </c>
      <c r="H109" s="227">
        <v>108</v>
      </c>
    </row>
    <row r="110" spans="1:8" x14ac:dyDescent="0.3">
      <c r="A110" s="179">
        <v>2018</v>
      </c>
      <c r="B110" s="179" t="s">
        <v>836</v>
      </c>
      <c r="C110" s="179" t="s">
        <v>3039</v>
      </c>
      <c r="D110" s="179" t="s">
        <v>133</v>
      </c>
      <c r="E110" s="179" t="s">
        <v>3036</v>
      </c>
      <c r="F110" s="182">
        <v>5733.75</v>
      </c>
      <c r="G110" s="179">
        <v>4587</v>
      </c>
      <c r="H110" s="227">
        <v>109</v>
      </c>
    </row>
    <row r="111" spans="1:8" x14ac:dyDescent="0.3">
      <c r="A111" s="179">
        <v>2018</v>
      </c>
      <c r="B111" s="179" t="s">
        <v>836</v>
      </c>
      <c r="C111" s="179" t="s">
        <v>3039</v>
      </c>
      <c r="D111" s="179" t="s">
        <v>133</v>
      </c>
      <c r="E111" s="179" t="s">
        <v>3036</v>
      </c>
      <c r="F111" s="182">
        <v>5733.75</v>
      </c>
      <c r="G111" s="179">
        <v>4587</v>
      </c>
      <c r="H111" s="227">
        <v>110</v>
      </c>
    </row>
    <row r="112" spans="1:8" x14ac:dyDescent="0.3">
      <c r="A112" s="179">
        <v>2018</v>
      </c>
      <c r="B112" s="179" t="s">
        <v>3150</v>
      </c>
      <c r="C112" s="179" t="s">
        <v>3031</v>
      </c>
      <c r="D112" s="179" t="s">
        <v>134</v>
      </c>
      <c r="E112" s="179" t="s">
        <v>3028</v>
      </c>
      <c r="F112" s="182">
        <v>7028.75</v>
      </c>
      <c r="G112" s="179">
        <v>5623</v>
      </c>
      <c r="H112" s="227">
        <v>111</v>
      </c>
    </row>
    <row r="113" spans="1:8" x14ac:dyDescent="0.3">
      <c r="A113" s="179">
        <v>2018</v>
      </c>
      <c r="B113" s="179" t="s">
        <v>3150</v>
      </c>
      <c r="C113" s="179" t="s">
        <v>3031</v>
      </c>
      <c r="D113" s="179" t="s">
        <v>134</v>
      </c>
      <c r="E113" s="179" t="s">
        <v>3028</v>
      </c>
      <c r="F113" s="182">
        <v>9160</v>
      </c>
      <c r="G113" s="179">
        <v>7328</v>
      </c>
      <c r="H113" s="227">
        <v>112</v>
      </c>
    </row>
    <row r="114" spans="1:8" x14ac:dyDescent="0.3">
      <c r="A114" s="179">
        <v>2018</v>
      </c>
      <c r="B114" s="179" t="s">
        <v>3150</v>
      </c>
      <c r="C114" s="179" t="s">
        <v>3031</v>
      </c>
      <c r="D114" s="179" t="s">
        <v>134</v>
      </c>
      <c r="E114" s="179" t="s">
        <v>3028</v>
      </c>
      <c r="F114" s="182">
        <v>7028.75</v>
      </c>
      <c r="G114" s="179">
        <v>5623</v>
      </c>
      <c r="H114" s="227">
        <v>113</v>
      </c>
    </row>
    <row r="115" spans="1:8" x14ac:dyDescent="0.3">
      <c r="A115" s="179">
        <v>2018</v>
      </c>
      <c r="B115" s="179" t="s">
        <v>3150</v>
      </c>
      <c r="C115" s="179" t="s">
        <v>3031</v>
      </c>
      <c r="D115" s="179" t="s">
        <v>134</v>
      </c>
      <c r="E115" s="179" t="s">
        <v>3028</v>
      </c>
      <c r="F115" s="182">
        <v>9160</v>
      </c>
      <c r="G115" s="179">
        <v>7328</v>
      </c>
      <c r="H115" s="227">
        <v>114</v>
      </c>
    </row>
    <row r="116" spans="1:8" x14ac:dyDescent="0.3">
      <c r="A116" s="179">
        <v>2018</v>
      </c>
      <c r="B116" s="179" t="s">
        <v>3150</v>
      </c>
      <c r="C116" s="179" t="s">
        <v>3027</v>
      </c>
      <c r="D116" s="179" t="s">
        <v>135</v>
      </c>
      <c r="E116" s="179" t="s">
        <v>3036</v>
      </c>
      <c r="F116" s="182">
        <v>3247.5</v>
      </c>
      <c r="G116" s="179">
        <v>2598</v>
      </c>
      <c r="H116" s="227">
        <v>115</v>
      </c>
    </row>
    <row r="117" spans="1:8" x14ac:dyDescent="0.3">
      <c r="A117" s="179">
        <v>2018</v>
      </c>
      <c r="B117" s="179" t="s">
        <v>3150</v>
      </c>
      <c r="C117" s="179" t="s">
        <v>3027</v>
      </c>
      <c r="D117" s="179" t="s">
        <v>135</v>
      </c>
      <c r="E117" s="179" t="s">
        <v>3036</v>
      </c>
      <c r="F117" s="182">
        <v>3247.5</v>
      </c>
      <c r="G117" s="179">
        <v>2598</v>
      </c>
      <c r="H117" s="227">
        <v>116</v>
      </c>
    </row>
    <row r="118" spans="1:8" x14ac:dyDescent="0.3">
      <c r="A118" s="179">
        <v>2018</v>
      </c>
      <c r="B118" s="179" t="s">
        <v>3150</v>
      </c>
      <c r="C118" s="179" t="s">
        <v>3031</v>
      </c>
      <c r="D118" s="179" t="s">
        <v>135</v>
      </c>
      <c r="E118" s="179" t="s">
        <v>3036</v>
      </c>
      <c r="F118" s="182">
        <v>7028.75</v>
      </c>
      <c r="G118" s="179">
        <v>5623</v>
      </c>
      <c r="H118" s="227">
        <v>117</v>
      </c>
    </row>
    <row r="119" spans="1:8" x14ac:dyDescent="0.3">
      <c r="A119" s="179">
        <v>2018</v>
      </c>
      <c r="B119" s="179" t="s">
        <v>3150</v>
      </c>
      <c r="C119" s="179" t="s">
        <v>3031</v>
      </c>
      <c r="D119" s="179" t="s">
        <v>135</v>
      </c>
      <c r="E119" s="179" t="s">
        <v>3036</v>
      </c>
      <c r="F119" s="182">
        <v>7028.75</v>
      </c>
      <c r="G119" s="179">
        <v>5623</v>
      </c>
      <c r="H119" s="227">
        <v>118</v>
      </c>
    </row>
    <row r="120" spans="1:8" x14ac:dyDescent="0.3">
      <c r="A120" s="179">
        <v>2018</v>
      </c>
      <c r="B120" s="179" t="s">
        <v>3150</v>
      </c>
      <c r="C120" s="179" t="s">
        <v>3027</v>
      </c>
      <c r="D120" s="179" t="s">
        <v>3042</v>
      </c>
      <c r="E120" s="179" t="s">
        <v>3043</v>
      </c>
      <c r="F120" s="182">
        <v>622.5</v>
      </c>
      <c r="G120" s="179">
        <v>498</v>
      </c>
      <c r="H120" s="227">
        <v>119</v>
      </c>
    </row>
    <row r="121" spans="1:8" x14ac:dyDescent="0.3">
      <c r="A121" s="179">
        <v>2018</v>
      </c>
      <c r="B121" s="179" t="s">
        <v>3150</v>
      </c>
      <c r="C121" s="179" t="s">
        <v>3027</v>
      </c>
      <c r="D121" s="179" t="s">
        <v>3042</v>
      </c>
      <c r="E121" s="179" t="s">
        <v>3043</v>
      </c>
      <c r="F121" s="182">
        <v>622.5</v>
      </c>
      <c r="G121" s="179">
        <v>498</v>
      </c>
      <c r="H121" s="227">
        <v>120</v>
      </c>
    </row>
    <row r="122" spans="1:8" x14ac:dyDescent="0.3">
      <c r="A122" s="179">
        <v>2018</v>
      </c>
      <c r="B122" s="179" t="s">
        <v>3150</v>
      </c>
      <c r="C122" s="179" t="s">
        <v>3039</v>
      </c>
      <c r="D122" s="179" t="s">
        <v>3042</v>
      </c>
      <c r="E122" s="179" t="s">
        <v>3043</v>
      </c>
      <c r="F122" s="182">
        <v>5733.75</v>
      </c>
      <c r="G122" s="179">
        <v>4587</v>
      </c>
      <c r="H122" s="227">
        <v>121</v>
      </c>
    </row>
    <row r="123" spans="1:8" x14ac:dyDescent="0.3">
      <c r="A123" s="179">
        <v>2018</v>
      </c>
      <c r="B123" s="179" t="s">
        <v>3150</v>
      </c>
      <c r="C123" s="179" t="s">
        <v>3039</v>
      </c>
      <c r="D123" s="179" t="s">
        <v>3042</v>
      </c>
      <c r="E123" s="179" t="s">
        <v>3043</v>
      </c>
      <c r="F123" s="182">
        <v>5733.75</v>
      </c>
      <c r="G123" s="179">
        <v>4587</v>
      </c>
      <c r="H123" s="227">
        <v>122</v>
      </c>
    </row>
    <row r="124" spans="1:8" x14ac:dyDescent="0.3">
      <c r="A124" s="179">
        <v>2018</v>
      </c>
      <c r="B124" s="179" t="s">
        <v>3150</v>
      </c>
      <c r="C124" s="179" t="s">
        <v>3027</v>
      </c>
      <c r="D124" s="179" t="s">
        <v>3049</v>
      </c>
      <c r="E124" s="179" t="s">
        <v>3050</v>
      </c>
      <c r="F124" s="182">
        <v>3247.5</v>
      </c>
      <c r="G124" s="179">
        <v>2598</v>
      </c>
      <c r="H124" s="227">
        <v>123</v>
      </c>
    </row>
    <row r="125" spans="1:8" x14ac:dyDescent="0.3">
      <c r="A125" s="179">
        <v>2018</v>
      </c>
      <c r="B125" s="179" t="s">
        <v>3150</v>
      </c>
      <c r="C125" s="179" t="s">
        <v>3027</v>
      </c>
      <c r="D125" s="179" t="s">
        <v>3049</v>
      </c>
      <c r="E125" s="179" t="s">
        <v>3050</v>
      </c>
      <c r="F125" s="182">
        <v>3247.5</v>
      </c>
      <c r="G125" s="179">
        <v>2598</v>
      </c>
      <c r="H125" s="227">
        <v>124</v>
      </c>
    </row>
    <row r="126" spans="1:8" x14ac:dyDescent="0.3">
      <c r="A126" s="179">
        <v>2018</v>
      </c>
      <c r="B126" s="179" t="s">
        <v>3150</v>
      </c>
      <c r="C126" s="179" t="s">
        <v>3048</v>
      </c>
      <c r="D126" s="179" t="s">
        <v>3049</v>
      </c>
      <c r="E126" s="179" t="s">
        <v>3050</v>
      </c>
      <c r="F126" s="182">
        <v>2570</v>
      </c>
      <c r="G126" s="179">
        <v>2056</v>
      </c>
      <c r="H126" s="227">
        <v>125</v>
      </c>
    </row>
    <row r="127" spans="1:8" x14ac:dyDescent="0.3">
      <c r="A127" s="179">
        <v>2018</v>
      </c>
      <c r="B127" s="179" t="s">
        <v>3150</v>
      </c>
      <c r="C127" s="179" t="s">
        <v>3048</v>
      </c>
      <c r="D127" s="179" t="s">
        <v>3049</v>
      </c>
      <c r="E127" s="179" t="s">
        <v>3050</v>
      </c>
      <c r="F127" s="182">
        <v>2570</v>
      </c>
      <c r="G127" s="179">
        <v>2056</v>
      </c>
      <c r="H127" s="227">
        <v>126</v>
      </c>
    </row>
    <row r="128" spans="1:8" x14ac:dyDescent="0.3">
      <c r="A128" s="179">
        <v>2018</v>
      </c>
      <c r="B128" s="179" t="s">
        <v>3150</v>
      </c>
      <c r="C128" s="179" t="s">
        <v>3031</v>
      </c>
      <c r="D128" s="179" t="s">
        <v>133</v>
      </c>
      <c r="E128" s="179" t="s">
        <v>3036</v>
      </c>
      <c r="F128" s="182">
        <v>11026.25</v>
      </c>
      <c r="G128" s="179">
        <v>8821</v>
      </c>
      <c r="H128" s="227">
        <v>127</v>
      </c>
    </row>
    <row r="129" spans="1:8" x14ac:dyDescent="0.3">
      <c r="A129" s="179">
        <v>2018</v>
      </c>
      <c r="B129" s="179" t="s">
        <v>3150</v>
      </c>
      <c r="C129" s="179" t="s">
        <v>3031</v>
      </c>
      <c r="D129" s="179" t="s">
        <v>133</v>
      </c>
      <c r="E129" s="179" t="s">
        <v>3036</v>
      </c>
      <c r="F129" s="182">
        <v>11026.25</v>
      </c>
      <c r="G129" s="179">
        <v>8821</v>
      </c>
      <c r="H129" s="227">
        <v>128</v>
      </c>
    </row>
    <row r="130" spans="1:8" x14ac:dyDescent="0.3">
      <c r="A130" s="179">
        <v>2018</v>
      </c>
      <c r="B130" s="179" t="s">
        <v>3150</v>
      </c>
      <c r="C130" s="179" t="s">
        <v>3039</v>
      </c>
      <c r="D130" s="179" t="s">
        <v>133</v>
      </c>
      <c r="E130" s="179" t="s">
        <v>3036</v>
      </c>
      <c r="F130" s="182">
        <v>10308.75</v>
      </c>
      <c r="G130" s="179">
        <v>8247</v>
      </c>
      <c r="H130" s="227">
        <v>129</v>
      </c>
    </row>
    <row r="131" spans="1:8" x14ac:dyDescent="0.3">
      <c r="A131" s="179">
        <v>2018</v>
      </c>
      <c r="B131" s="179" t="s">
        <v>3150</v>
      </c>
      <c r="C131" s="179" t="s">
        <v>3039</v>
      </c>
      <c r="D131" s="179" t="s">
        <v>133</v>
      </c>
      <c r="E131" s="179" t="s">
        <v>3036</v>
      </c>
      <c r="F131" s="182">
        <v>10308.75</v>
      </c>
      <c r="G131" s="179">
        <v>8247</v>
      </c>
      <c r="H131" s="227">
        <v>130</v>
      </c>
    </row>
    <row r="132" spans="1:8" x14ac:dyDescent="0.3">
      <c r="A132" s="179">
        <v>2018</v>
      </c>
      <c r="B132" s="179" t="s">
        <v>3171</v>
      </c>
      <c r="C132" s="179" t="s">
        <v>3027</v>
      </c>
      <c r="D132" s="179" t="s">
        <v>134</v>
      </c>
      <c r="E132" s="179" t="s">
        <v>3028</v>
      </c>
      <c r="F132" s="182">
        <v>7360</v>
      </c>
      <c r="G132" s="179">
        <v>5888</v>
      </c>
      <c r="H132" s="227">
        <v>131</v>
      </c>
    </row>
    <row r="133" spans="1:8" x14ac:dyDescent="0.3">
      <c r="A133" s="179">
        <v>2018</v>
      </c>
      <c r="B133" s="179" t="s">
        <v>3171</v>
      </c>
      <c r="C133" s="179" t="s">
        <v>3027</v>
      </c>
      <c r="D133" s="179" t="s">
        <v>134</v>
      </c>
      <c r="E133" s="179" t="s">
        <v>3028</v>
      </c>
      <c r="F133" s="182">
        <v>7360</v>
      </c>
      <c r="G133" s="179">
        <v>5888</v>
      </c>
      <c r="H133" s="227">
        <v>132</v>
      </c>
    </row>
    <row r="134" spans="1:8" x14ac:dyDescent="0.3">
      <c r="A134" s="179">
        <v>2018</v>
      </c>
      <c r="B134" s="179" t="s">
        <v>3171</v>
      </c>
      <c r="C134" s="179" t="s">
        <v>3031</v>
      </c>
      <c r="D134" s="179" t="s">
        <v>134</v>
      </c>
      <c r="E134" s="179" t="s">
        <v>3028</v>
      </c>
      <c r="F134" s="182">
        <v>11177.5</v>
      </c>
      <c r="G134" s="179">
        <v>8942</v>
      </c>
      <c r="H134" s="227">
        <v>133</v>
      </c>
    </row>
    <row r="135" spans="1:8" x14ac:dyDescent="0.3">
      <c r="A135" s="179">
        <v>2018</v>
      </c>
      <c r="B135" s="179" t="s">
        <v>3171</v>
      </c>
      <c r="C135" s="179" t="s">
        <v>3031</v>
      </c>
      <c r="D135" s="179" t="s">
        <v>134</v>
      </c>
      <c r="E135" s="179" t="s">
        <v>3028</v>
      </c>
      <c r="F135" s="182">
        <v>11177.5</v>
      </c>
      <c r="G135" s="179">
        <v>8942</v>
      </c>
      <c r="H135" s="227">
        <v>134</v>
      </c>
    </row>
    <row r="136" spans="1:8" x14ac:dyDescent="0.3">
      <c r="A136" s="179">
        <v>2018</v>
      </c>
      <c r="B136" s="179" t="s">
        <v>3171</v>
      </c>
      <c r="C136" s="179" t="s">
        <v>3048</v>
      </c>
      <c r="D136" s="179" t="s">
        <v>134</v>
      </c>
      <c r="E136" s="179" t="s">
        <v>3028</v>
      </c>
      <c r="F136" s="182">
        <v>3355</v>
      </c>
      <c r="G136" s="179">
        <v>2684</v>
      </c>
      <c r="H136" s="227">
        <v>135</v>
      </c>
    </row>
    <row r="137" spans="1:8" x14ac:dyDescent="0.3">
      <c r="A137" s="179">
        <v>2018</v>
      </c>
      <c r="B137" s="179" t="s">
        <v>3171</v>
      </c>
      <c r="C137" s="179" t="s">
        <v>3048</v>
      </c>
      <c r="D137" s="179" t="s">
        <v>134</v>
      </c>
      <c r="E137" s="179" t="s">
        <v>3028</v>
      </c>
      <c r="F137" s="182">
        <v>3355</v>
      </c>
      <c r="G137" s="179">
        <v>2684</v>
      </c>
      <c r="H137" s="227">
        <v>136</v>
      </c>
    </row>
    <row r="138" spans="1:8" x14ac:dyDescent="0.3">
      <c r="A138" s="179">
        <v>2018</v>
      </c>
      <c r="B138" s="179" t="s">
        <v>3171</v>
      </c>
      <c r="C138" s="179" t="s">
        <v>3027</v>
      </c>
      <c r="D138" s="179" t="s">
        <v>135</v>
      </c>
      <c r="E138" s="179" t="s">
        <v>3036</v>
      </c>
      <c r="F138" s="182">
        <v>7360</v>
      </c>
      <c r="G138" s="179">
        <v>5888</v>
      </c>
      <c r="H138" s="227">
        <v>137</v>
      </c>
    </row>
    <row r="139" spans="1:8" x14ac:dyDescent="0.3">
      <c r="A139" s="179">
        <v>2018</v>
      </c>
      <c r="B139" s="179" t="s">
        <v>3171</v>
      </c>
      <c r="C139" s="179" t="s">
        <v>3027</v>
      </c>
      <c r="D139" s="179" t="s">
        <v>135</v>
      </c>
      <c r="E139" s="179" t="s">
        <v>3036</v>
      </c>
      <c r="F139" s="182">
        <v>7360</v>
      </c>
      <c r="G139" s="179">
        <v>5888</v>
      </c>
      <c r="H139" s="227">
        <v>138</v>
      </c>
    </row>
    <row r="140" spans="1:8" x14ac:dyDescent="0.3">
      <c r="A140" s="179">
        <v>2018</v>
      </c>
      <c r="B140" s="179" t="s">
        <v>3171</v>
      </c>
      <c r="C140" s="179" t="s">
        <v>3039</v>
      </c>
      <c r="D140" s="179" t="s">
        <v>135</v>
      </c>
      <c r="E140" s="179" t="s">
        <v>3036</v>
      </c>
      <c r="F140" s="182">
        <v>2956.25</v>
      </c>
      <c r="G140" s="179">
        <v>2365</v>
      </c>
      <c r="H140" s="227">
        <v>139</v>
      </c>
    </row>
    <row r="141" spans="1:8" x14ac:dyDescent="0.3">
      <c r="A141" s="179">
        <v>2018</v>
      </c>
      <c r="B141" s="179" t="s">
        <v>3171</v>
      </c>
      <c r="C141" s="179" t="s">
        <v>3039</v>
      </c>
      <c r="D141" s="179" t="s">
        <v>135</v>
      </c>
      <c r="E141" s="179" t="s">
        <v>3036</v>
      </c>
      <c r="F141" s="182">
        <v>2956.25</v>
      </c>
      <c r="G141" s="179">
        <v>2365</v>
      </c>
      <c r="H141" s="227">
        <v>140</v>
      </c>
    </row>
    <row r="142" spans="1:8" x14ac:dyDescent="0.3">
      <c r="A142" s="179">
        <v>2018</v>
      </c>
      <c r="B142" s="179" t="s">
        <v>3171</v>
      </c>
      <c r="C142" s="179" t="s">
        <v>3031</v>
      </c>
      <c r="D142" s="179" t="s">
        <v>3042</v>
      </c>
      <c r="E142" s="179" t="s">
        <v>3043</v>
      </c>
      <c r="F142" s="182">
        <v>7905</v>
      </c>
      <c r="G142" s="179">
        <v>6324</v>
      </c>
      <c r="H142" s="227">
        <v>141</v>
      </c>
    </row>
    <row r="143" spans="1:8" x14ac:dyDescent="0.3">
      <c r="A143" s="179">
        <v>2018</v>
      </c>
      <c r="B143" s="179" t="s">
        <v>3171</v>
      </c>
      <c r="C143" s="179" t="s">
        <v>3031</v>
      </c>
      <c r="D143" s="179" t="s">
        <v>3042</v>
      </c>
      <c r="E143" s="179" t="s">
        <v>3043</v>
      </c>
      <c r="F143" s="182">
        <v>7905</v>
      </c>
      <c r="G143" s="179">
        <v>6324</v>
      </c>
      <c r="H143" s="227">
        <v>142</v>
      </c>
    </row>
    <row r="144" spans="1:8" x14ac:dyDescent="0.3">
      <c r="A144" s="179">
        <v>2018</v>
      </c>
      <c r="B144" s="179" t="s">
        <v>3171</v>
      </c>
      <c r="C144" s="179" t="s">
        <v>3048</v>
      </c>
      <c r="D144" s="179" t="s">
        <v>3042</v>
      </c>
      <c r="E144" s="179" t="s">
        <v>3043</v>
      </c>
      <c r="F144" s="182">
        <v>6118.75</v>
      </c>
      <c r="G144" s="179">
        <v>4895</v>
      </c>
      <c r="H144" s="227">
        <v>143</v>
      </c>
    </row>
    <row r="145" spans="1:8" x14ac:dyDescent="0.3">
      <c r="A145" s="179">
        <v>2018</v>
      </c>
      <c r="B145" s="179" t="s">
        <v>3171</v>
      </c>
      <c r="C145" s="179" t="s">
        <v>3048</v>
      </c>
      <c r="D145" s="179" t="s">
        <v>3042</v>
      </c>
      <c r="E145" s="179" t="s">
        <v>3043</v>
      </c>
      <c r="F145" s="182">
        <v>6118.75</v>
      </c>
      <c r="G145" s="179">
        <v>4895</v>
      </c>
      <c r="H145" s="227">
        <v>144</v>
      </c>
    </row>
    <row r="146" spans="1:8" x14ac:dyDescent="0.3">
      <c r="A146" s="179">
        <v>2018</v>
      </c>
      <c r="B146" s="179" t="s">
        <v>3171</v>
      </c>
      <c r="C146" s="179" t="s">
        <v>3031</v>
      </c>
      <c r="D146" s="179" t="s">
        <v>3049</v>
      </c>
      <c r="E146" s="179" t="s">
        <v>3050</v>
      </c>
      <c r="F146" s="182">
        <v>2698.75</v>
      </c>
      <c r="G146" s="179">
        <v>2159</v>
      </c>
      <c r="H146" s="227">
        <v>145</v>
      </c>
    </row>
    <row r="147" spans="1:8" x14ac:dyDescent="0.3">
      <c r="A147" s="179">
        <v>2018</v>
      </c>
      <c r="B147" s="179" t="s">
        <v>3171</v>
      </c>
      <c r="C147" s="179" t="s">
        <v>3031</v>
      </c>
      <c r="D147" s="179" t="s">
        <v>3049</v>
      </c>
      <c r="E147" s="179" t="s">
        <v>3050</v>
      </c>
      <c r="F147" s="182">
        <v>2698.75</v>
      </c>
      <c r="G147" s="179">
        <v>2159</v>
      </c>
      <c r="H147" s="227">
        <v>146</v>
      </c>
    </row>
    <row r="148" spans="1:8" x14ac:dyDescent="0.3">
      <c r="A148" s="179">
        <v>2018</v>
      </c>
      <c r="B148" s="179" t="s">
        <v>3171</v>
      </c>
      <c r="C148" s="179" t="s">
        <v>3039</v>
      </c>
      <c r="D148" s="179" t="s">
        <v>3049</v>
      </c>
      <c r="E148" s="179" t="s">
        <v>3050</v>
      </c>
      <c r="F148" s="182">
        <v>2956.25</v>
      </c>
      <c r="G148" s="179">
        <v>2365</v>
      </c>
      <c r="H148" s="227">
        <v>147</v>
      </c>
    </row>
    <row r="149" spans="1:8" x14ac:dyDescent="0.3">
      <c r="A149" s="179">
        <v>2018</v>
      </c>
      <c r="B149" s="179" t="s">
        <v>3171</v>
      </c>
      <c r="C149" s="179" t="s">
        <v>3039</v>
      </c>
      <c r="D149" s="179" t="s">
        <v>3049</v>
      </c>
      <c r="E149" s="179" t="s">
        <v>3050</v>
      </c>
      <c r="F149" s="182">
        <v>2956.25</v>
      </c>
      <c r="G149" s="179">
        <v>2365</v>
      </c>
      <c r="H149" s="227">
        <v>148</v>
      </c>
    </row>
    <row r="150" spans="1:8" x14ac:dyDescent="0.3">
      <c r="A150" s="179">
        <v>2019</v>
      </c>
      <c r="B150" s="179" t="s">
        <v>3026</v>
      </c>
      <c r="C150" s="179" t="s">
        <v>3027</v>
      </c>
      <c r="D150" s="179" t="s">
        <v>134</v>
      </c>
      <c r="E150" s="179" t="s">
        <v>3028</v>
      </c>
      <c r="F150" s="182">
        <v>8943</v>
      </c>
      <c r="G150" s="179">
        <v>5962</v>
      </c>
      <c r="H150" s="227">
        <v>149</v>
      </c>
    </row>
    <row r="151" spans="1:8" x14ac:dyDescent="0.3">
      <c r="A151" s="179">
        <v>2019</v>
      </c>
      <c r="B151" s="179" t="s">
        <v>3026</v>
      </c>
      <c r="C151" s="179" t="s">
        <v>3027</v>
      </c>
      <c r="D151" s="179" t="s">
        <v>134</v>
      </c>
      <c r="E151" s="179" t="s">
        <v>3028</v>
      </c>
      <c r="F151" s="182">
        <v>8943</v>
      </c>
      <c r="G151" s="179">
        <v>5962</v>
      </c>
      <c r="H151" s="227">
        <v>150</v>
      </c>
    </row>
    <row r="152" spans="1:8" x14ac:dyDescent="0.3">
      <c r="A152" s="179">
        <v>2019</v>
      </c>
      <c r="B152" s="179" t="s">
        <v>3026</v>
      </c>
      <c r="C152" s="179" t="s">
        <v>3031</v>
      </c>
      <c r="D152" s="179" t="s">
        <v>134</v>
      </c>
      <c r="E152" s="179" t="s">
        <v>3028</v>
      </c>
      <c r="F152" s="182">
        <v>2395.5</v>
      </c>
      <c r="G152" s="179">
        <v>1597</v>
      </c>
      <c r="H152" s="227">
        <v>151</v>
      </c>
    </row>
    <row r="153" spans="1:8" x14ac:dyDescent="0.3">
      <c r="A153" s="179">
        <v>2019</v>
      </c>
      <c r="B153" s="179" t="s">
        <v>3026</v>
      </c>
      <c r="C153" s="179" t="s">
        <v>3031</v>
      </c>
      <c r="D153" s="179" t="s">
        <v>134</v>
      </c>
      <c r="E153" s="179" t="s">
        <v>3028</v>
      </c>
      <c r="F153" s="182">
        <v>11761.5</v>
      </c>
      <c r="G153" s="179">
        <v>7841</v>
      </c>
      <c r="H153" s="227">
        <v>152</v>
      </c>
    </row>
    <row r="154" spans="1:8" x14ac:dyDescent="0.3">
      <c r="A154" s="179">
        <v>2019</v>
      </c>
      <c r="B154" s="179" t="s">
        <v>3026</v>
      </c>
      <c r="C154" s="179" t="s">
        <v>3031</v>
      </c>
      <c r="D154" s="179" t="s">
        <v>134</v>
      </c>
      <c r="E154" s="179" t="s">
        <v>3028</v>
      </c>
      <c r="F154" s="182">
        <v>2395.5</v>
      </c>
      <c r="G154" s="179">
        <v>1597</v>
      </c>
      <c r="H154" s="227">
        <v>153</v>
      </c>
    </row>
    <row r="155" spans="1:8" x14ac:dyDescent="0.3">
      <c r="A155" s="179">
        <v>2019</v>
      </c>
      <c r="B155" s="179" t="s">
        <v>3026</v>
      </c>
      <c r="C155" s="179" t="s">
        <v>3031</v>
      </c>
      <c r="D155" s="179" t="s">
        <v>134</v>
      </c>
      <c r="E155" s="179" t="s">
        <v>3028</v>
      </c>
      <c r="F155" s="182">
        <v>11761.5</v>
      </c>
      <c r="G155" s="179">
        <v>7841</v>
      </c>
      <c r="H155" s="227">
        <v>154</v>
      </c>
    </row>
    <row r="156" spans="1:8" x14ac:dyDescent="0.3">
      <c r="A156" s="179">
        <v>2019</v>
      </c>
      <c r="B156" s="179" t="s">
        <v>3026</v>
      </c>
      <c r="C156" s="179" t="s">
        <v>3027</v>
      </c>
      <c r="D156" s="179" t="s">
        <v>135</v>
      </c>
      <c r="E156" s="179" t="s">
        <v>3036</v>
      </c>
      <c r="F156" s="182">
        <v>14596.5</v>
      </c>
      <c r="G156" s="179">
        <v>9731</v>
      </c>
      <c r="H156" s="227">
        <v>155</v>
      </c>
    </row>
    <row r="157" spans="1:8" x14ac:dyDescent="0.3">
      <c r="A157" s="179">
        <v>2019</v>
      </c>
      <c r="B157" s="179" t="s">
        <v>3026</v>
      </c>
      <c r="C157" s="179" t="s">
        <v>3027</v>
      </c>
      <c r="D157" s="179" t="s">
        <v>135</v>
      </c>
      <c r="E157" s="179" t="s">
        <v>3036</v>
      </c>
      <c r="F157" s="182">
        <v>14596.5</v>
      </c>
      <c r="G157" s="179">
        <v>9731</v>
      </c>
      <c r="H157" s="227">
        <v>156</v>
      </c>
    </row>
    <row r="158" spans="1:8" x14ac:dyDescent="0.3">
      <c r="A158" s="179">
        <v>2019</v>
      </c>
      <c r="B158" s="179" t="s">
        <v>3026</v>
      </c>
      <c r="C158" s="179" t="s">
        <v>3039</v>
      </c>
      <c r="D158" s="179" t="s">
        <v>135</v>
      </c>
      <c r="E158" s="179" t="s">
        <v>3036</v>
      </c>
      <c r="F158" s="182">
        <v>8793</v>
      </c>
      <c r="G158" s="179">
        <v>5862</v>
      </c>
      <c r="H158" s="227">
        <v>157</v>
      </c>
    </row>
    <row r="159" spans="1:8" x14ac:dyDescent="0.3">
      <c r="A159" s="179">
        <v>2019</v>
      </c>
      <c r="B159" s="179" t="s">
        <v>3026</v>
      </c>
      <c r="C159" s="179" t="s">
        <v>3039</v>
      </c>
      <c r="D159" s="179" t="s">
        <v>135</v>
      </c>
      <c r="E159" s="179" t="s">
        <v>3036</v>
      </c>
      <c r="F159" s="182">
        <v>8793</v>
      </c>
      <c r="G159" s="179">
        <v>5862</v>
      </c>
      <c r="H159" s="227">
        <v>158</v>
      </c>
    </row>
    <row r="160" spans="1:8" x14ac:dyDescent="0.3">
      <c r="A160" s="179">
        <v>2019</v>
      </c>
      <c r="B160" s="179" t="s">
        <v>3026</v>
      </c>
      <c r="C160" s="179" t="s">
        <v>3031</v>
      </c>
      <c r="D160" s="179" t="s">
        <v>3042</v>
      </c>
      <c r="E160" s="179" t="s">
        <v>3043</v>
      </c>
      <c r="F160" s="182">
        <v>4666</v>
      </c>
      <c r="G160" s="179">
        <v>5623</v>
      </c>
      <c r="H160" s="227">
        <v>159</v>
      </c>
    </row>
    <row r="161" spans="1:8" x14ac:dyDescent="0.3">
      <c r="A161" s="179">
        <v>2019</v>
      </c>
      <c r="B161" s="179" t="s">
        <v>3026</v>
      </c>
      <c r="C161" s="179" t="s">
        <v>3031</v>
      </c>
      <c r="D161" s="179" t="s">
        <v>3042</v>
      </c>
      <c r="E161" s="179" t="s">
        <v>3043</v>
      </c>
      <c r="F161" s="182">
        <v>7318.5</v>
      </c>
      <c r="G161" s="179">
        <v>4879</v>
      </c>
      <c r="H161" s="227">
        <v>160</v>
      </c>
    </row>
    <row r="162" spans="1:8" x14ac:dyDescent="0.3">
      <c r="A162" s="179">
        <v>2019</v>
      </c>
      <c r="B162" s="179" t="s">
        <v>3026</v>
      </c>
      <c r="C162" s="179" t="s">
        <v>3031</v>
      </c>
      <c r="D162" s="179" t="s">
        <v>3042</v>
      </c>
      <c r="E162" s="179" t="s">
        <v>3043</v>
      </c>
      <c r="F162" s="182">
        <v>4666</v>
      </c>
      <c r="G162" s="179">
        <v>5623</v>
      </c>
      <c r="H162" s="227">
        <v>161</v>
      </c>
    </row>
    <row r="163" spans="1:8" x14ac:dyDescent="0.3">
      <c r="A163" s="179">
        <v>2019</v>
      </c>
      <c r="B163" s="179" t="s">
        <v>3026</v>
      </c>
      <c r="C163" s="179" t="s">
        <v>3031</v>
      </c>
      <c r="D163" s="179" t="s">
        <v>3042</v>
      </c>
      <c r="E163" s="179" t="s">
        <v>3043</v>
      </c>
      <c r="F163" s="182">
        <v>7318.5</v>
      </c>
      <c r="G163" s="179">
        <v>4879</v>
      </c>
      <c r="H163" s="227">
        <v>162</v>
      </c>
    </row>
    <row r="164" spans="1:8" x14ac:dyDescent="0.3">
      <c r="A164" s="179">
        <v>2019</v>
      </c>
      <c r="B164" s="179" t="s">
        <v>3026</v>
      </c>
      <c r="C164" s="179" t="s">
        <v>3048</v>
      </c>
      <c r="D164" s="179" t="s">
        <v>3049</v>
      </c>
      <c r="E164" s="179" t="s">
        <v>3050</v>
      </c>
      <c r="F164" s="182">
        <v>3553.5</v>
      </c>
      <c r="G164" s="179">
        <v>2369</v>
      </c>
      <c r="H164" s="227">
        <v>163</v>
      </c>
    </row>
    <row r="165" spans="1:8" x14ac:dyDescent="0.3">
      <c r="A165" s="179">
        <v>2019</v>
      </c>
      <c r="B165" s="179" t="s">
        <v>3026</v>
      </c>
      <c r="C165" s="179" t="s">
        <v>3048</v>
      </c>
      <c r="D165" s="179" t="s">
        <v>3049</v>
      </c>
      <c r="E165" s="179" t="s">
        <v>3050</v>
      </c>
      <c r="F165" s="182">
        <v>3553.5</v>
      </c>
      <c r="G165" s="179">
        <v>2369</v>
      </c>
      <c r="H165" s="227">
        <v>164</v>
      </c>
    </row>
    <row r="166" spans="1:8" x14ac:dyDescent="0.3">
      <c r="A166" s="179">
        <v>2019</v>
      </c>
      <c r="B166" s="179" t="s">
        <v>3026</v>
      </c>
      <c r="C166" s="179" t="s">
        <v>3027</v>
      </c>
      <c r="D166" s="179" t="s">
        <v>133</v>
      </c>
      <c r="E166" s="179" t="s">
        <v>3036</v>
      </c>
      <c r="F166" s="182">
        <v>14596.5</v>
      </c>
      <c r="G166" s="179">
        <v>9731</v>
      </c>
      <c r="H166" s="227">
        <v>165</v>
      </c>
    </row>
    <row r="167" spans="1:8" x14ac:dyDescent="0.3">
      <c r="A167" s="179">
        <v>2019</v>
      </c>
      <c r="B167" s="179" t="s">
        <v>3026</v>
      </c>
      <c r="C167" s="179" t="s">
        <v>3027</v>
      </c>
      <c r="D167" s="179" t="s">
        <v>133</v>
      </c>
      <c r="E167" s="179" t="s">
        <v>3036</v>
      </c>
      <c r="F167" s="182">
        <v>14596.5</v>
      </c>
      <c r="G167" s="179">
        <v>9731</v>
      </c>
      <c r="H167" s="227">
        <v>166</v>
      </c>
    </row>
    <row r="168" spans="1:8" x14ac:dyDescent="0.3">
      <c r="A168" s="179">
        <v>2019</v>
      </c>
      <c r="B168" s="179" t="s">
        <v>3026</v>
      </c>
      <c r="C168" s="179" t="s">
        <v>3039</v>
      </c>
      <c r="D168" s="179" t="s">
        <v>133</v>
      </c>
      <c r="E168" s="179" t="s">
        <v>3036</v>
      </c>
      <c r="F168" s="182">
        <v>8793</v>
      </c>
      <c r="G168" s="179">
        <v>5862</v>
      </c>
      <c r="H168" s="227">
        <v>167</v>
      </c>
    </row>
    <row r="169" spans="1:8" x14ac:dyDescent="0.3">
      <c r="A169" s="179">
        <v>2019</v>
      </c>
      <c r="B169" s="179" t="s">
        <v>3026</v>
      </c>
      <c r="C169" s="179" t="s">
        <v>3039</v>
      </c>
      <c r="D169" s="179" t="s">
        <v>133</v>
      </c>
      <c r="E169" s="179" t="s">
        <v>3036</v>
      </c>
      <c r="F169" s="182">
        <v>8793</v>
      </c>
      <c r="G169" s="179">
        <v>5862</v>
      </c>
      <c r="H169" s="227">
        <v>168</v>
      </c>
    </row>
    <row r="170" spans="1:8" x14ac:dyDescent="0.3">
      <c r="A170" s="179">
        <v>2019</v>
      </c>
      <c r="B170" s="179" t="s">
        <v>3057</v>
      </c>
      <c r="C170" s="179" t="s">
        <v>3031</v>
      </c>
      <c r="D170" s="179" t="s">
        <v>134</v>
      </c>
      <c r="E170" s="179" t="s">
        <v>3028</v>
      </c>
      <c r="F170" s="182">
        <v>4887</v>
      </c>
      <c r="G170" s="179">
        <v>3258</v>
      </c>
      <c r="H170" s="227">
        <v>169</v>
      </c>
    </row>
    <row r="171" spans="1:8" x14ac:dyDescent="0.3">
      <c r="A171" s="179">
        <v>2019</v>
      </c>
      <c r="B171" s="179" t="s">
        <v>3057</v>
      </c>
      <c r="C171" s="179" t="s">
        <v>3031</v>
      </c>
      <c r="D171" s="179" t="s">
        <v>134</v>
      </c>
      <c r="E171" s="179" t="s">
        <v>3028</v>
      </c>
      <c r="F171" s="182">
        <v>4887</v>
      </c>
      <c r="G171" s="179">
        <v>3258</v>
      </c>
      <c r="H171" s="227">
        <v>170</v>
      </c>
    </row>
    <row r="172" spans="1:8" x14ac:dyDescent="0.3">
      <c r="A172" s="179">
        <v>2019</v>
      </c>
      <c r="B172" s="179" t="s">
        <v>3057</v>
      </c>
      <c r="C172" s="179" t="s">
        <v>3031</v>
      </c>
      <c r="D172" s="179" t="s">
        <v>135</v>
      </c>
      <c r="E172" s="179" t="s">
        <v>3036</v>
      </c>
      <c r="F172" s="182">
        <v>13428</v>
      </c>
      <c r="G172" s="179">
        <v>8952</v>
      </c>
      <c r="H172" s="227">
        <v>171</v>
      </c>
    </row>
    <row r="173" spans="1:8" x14ac:dyDescent="0.3">
      <c r="A173" s="179">
        <v>2019</v>
      </c>
      <c r="B173" s="179" t="s">
        <v>3057</v>
      </c>
      <c r="C173" s="179" t="s">
        <v>3031</v>
      </c>
      <c r="D173" s="179" t="s">
        <v>135</v>
      </c>
      <c r="E173" s="179" t="s">
        <v>3036</v>
      </c>
      <c r="F173" s="182">
        <v>13428</v>
      </c>
      <c r="G173" s="179">
        <v>8952</v>
      </c>
      <c r="H173" s="227">
        <v>172</v>
      </c>
    </row>
    <row r="174" spans="1:8" x14ac:dyDescent="0.3">
      <c r="A174" s="179">
        <v>2019</v>
      </c>
      <c r="B174" s="179" t="s">
        <v>3057</v>
      </c>
      <c r="C174" s="179" t="s">
        <v>3039</v>
      </c>
      <c r="D174" s="179" t="s">
        <v>135</v>
      </c>
      <c r="E174" s="179" t="s">
        <v>3036</v>
      </c>
      <c r="F174" s="182">
        <v>11122.5</v>
      </c>
      <c r="G174" s="179">
        <v>7415</v>
      </c>
      <c r="H174" s="227">
        <v>173</v>
      </c>
    </row>
    <row r="175" spans="1:8" x14ac:dyDescent="0.3">
      <c r="A175" s="179">
        <v>2019</v>
      </c>
      <c r="B175" s="179" t="s">
        <v>3057</v>
      </c>
      <c r="C175" s="179" t="s">
        <v>3039</v>
      </c>
      <c r="D175" s="179" t="s">
        <v>135</v>
      </c>
      <c r="E175" s="179" t="s">
        <v>3036</v>
      </c>
      <c r="F175" s="182">
        <v>11122.5</v>
      </c>
      <c r="G175" s="179">
        <v>7415</v>
      </c>
      <c r="H175" s="227">
        <v>174</v>
      </c>
    </row>
    <row r="176" spans="1:8" x14ac:dyDescent="0.3">
      <c r="A176" s="179">
        <v>2019</v>
      </c>
      <c r="B176" s="179" t="s">
        <v>3057</v>
      </c>
      <c r="C176" s="179" t="s">
        <v>3027</v>
      </c>
      <c r="D176" s="179" t="s">
        <v>3042</v>
      </c>
      <c r="E176" s="179" t="s">
        <v>3043</v>
      </c>
      <c r="F176" s="182">
        <v>3897</v>
      </c>
      <c r="G176" s="179">
        <v>2598</v>
      </c>
      <c r="H176" s="227">
        <v>175</v>
      </c>
    </row>
    <row r="177" spans="1:8" x14ac:dyDescent="0.3">
      <c r="A177" s="179">
        <v>2019</v>
      </c>
      <c r="B177" s="179" t="s">
        <v>3057</v>
      </c>
      <c r="C177" s="179" t="s">
        <v>3027</v>
      </c>
      <c r="D177" s="179" t="s">
        <v>3042</v>
      </c>
      <c r="E177" s="179" t="s">
        <v>3043</v>
      </c>
      <c r="F177" s="182">
        <v>8832</v>
      </c>
      <c r="G177" s="179">
        <v>5888</v>
      </c>
      <c r="H177" s="227">
        <v>176</v>
      </c>
    </row>
    <row r="178" spans="1:8" x14ac:dyDescent="0.3">
      <c r="A178" s="179">
        <v>2019</v>
      </c>
      <c r="B178" s="179" t="s">
        <v>3057</v>
      </c>
      <c r="C178" s="179" t="s">
        <v>3027</v>
      </c>
      <c r="D178" s="179" t="s">
        <v>3042</v>
      </c>
      <c r="E178" s="179" t="s">
        <v>3043</v>
      </c>
      <c r="F178" s="182">
        <v>3897</v>
      </c>
      <c r="G178" s="179">
        <v>2598</v>
      </c>
      <c r="H178" s="227">
        <v>177</v>
      </c>
    </row>
    <row r="179" spans="1:8" x14ac:dyDescent="0.3">
      <c r="A179" s="179">
        <v>2019</v>
      </c>
      <c r="B179" s="179" t="s">
        <v>3057</v>
      </c>
      <c r="C179" s="179" t="s">
        <v>3027</v>
      </c>
      <c r="D179" s="179" t="s">
        <v>3042</v>
      </c>
      <c r="E179" s="179" t="s">
        <v>3043</v>
      </c>
      <c r="F179" s="182">
        <v>8832</v>
      </c>
      <c r="G179" s="179">
        <v>5888</v>
      </c>
      <c r="H179" s="227">
        <v>178</v>
      </c>
    </row>
    <row r="180" spans="1:8" x14ac:dyDescent="0.3">
      <c r="A180" s="179">
        <v>2019</v>
      </c>
      <c r="B180" s="179" t="s">
        <v>3057</v>
      </c>
      <c r="C180" s="179" t="s">
        <v>3027</v>
      </c>
      <c r="D180" s="179" t="s">
        <v>3049</v>
      </c>
      <c r="E180" s="179" t="s">
        <v>3050</v>
      </c>
      <c r="F180" s="182">
        <v>14647.5</v>
      </c>
      <c r="G180" s="179">
        <v>9765</v>
      </c>
      <c r="H180" s="227">
        <v>179</v>
      </c>
    </row>
    <row r="181" spans="1:8" x14ac:dyDescent="0.3">
      <c r="A181" s="179">
        <v>2019</v>
      </c>
      <c r="B181" s="179" t="s">
        <v>3057</v>
      </c>
      <c r="C181" s="179" t="s">
        <v>3027</v>
      </c>
      <c r="D181" s="179" t="s">
        <v>3049</v>
      </c>
      <c r="E181" s="179" t="s">
        <v>3050</v>
      </c>
      <c r="F181" s="182">
        <v>14647.5</v>
      </c>
      <c r="G181" s="179">
        <v>9765</v>
      </c>
      <c r="H181" s="227">
        <v>180</v>
      </c>
    </row>
    <row r="182" spans="1:8" x14ac:dyDescent="0.3">
      <c r="A182" s="179">
        <v>2019</v>
      </c>
      <c r="B182" s="179" t="s">
        <v>3057</v>
      </c>
      <c r="C182" s="179" t="s">
        <v>3039</v>
      </c>
      <c r="D182" s="179" t="s">
        <v>3049</v>
      </c>
      <c r="E182" s="179" t="s">
        <v>3050</v>
      </c>
      <c r="F182" s="182">
        <v>11122.5</v>
      </c>
      <c r="G182" s="179">
        <v>7415</v>
      </c>
      <c r="H182" s="227">
        <v>181</v>
      </c>
    </row>
    <row r="183" spans="1:8" x14ac:dyDescent="0.3">
      <c r="A183" s="179">
        <v>2019</v>
      </c>
      <c r="B183" s="179" t="s">
        <v>3057</v>
      </c>
      <c r="C183" s="179" t="s">
        <v>3039</v>
      </c>
      <c r="D183" s="179" t="s">
        <v>3049</v>
      </c>
      <c r="E183" s="179" t="s">
        <v>3050</v>
      </c>
      <c r="F183" s="182">
        <v>11122.5</v>
      </c>
      <c r="G183" s="179">
        <v>7415</v>
      </c>
      <c r="H183" s="227">
        <v>182</v>
      </c>
    </row>
    <row r="184" spans="1:8" x14ac:dyDescent="0.3">
      <c r="A184" s="179">
        <v>2019</v>
      </c>
      <c r="B184" s="179" t="s">
        <v>3057</v>
      </c>
      <c r="C184" s="179" t="s">
        <v>3031</v>
      </c>
      <c r="D184" s="179" t="s">
        <v>133</v>
      </c>
      <c r="E184" s="179" t="s">
        <v>3036</v>
      </c>
      <c r="F184" s="182">
        <v>13428</v>
      </c>
      <c r="G184" s="179">
        <v>8952</v>
      </c>
      <c r="H184" s="227">
        <v>183</v>
      </c>
    </row>
    <row r="185" spans="1:8" x14ac:dyDescent="0.3">
      <c r="A185" s="179">
        <v>2019</v>
      </c>
      <c r="B185" s="179" t="s">
        <v>3057</v>
      </c>
      <c r="C185" s="179" t="s">
        <v>3031</v>
      </c>
      <c r="D185" s="179" t="s">
        <v>133</v>
      </c>
      <c r="E185" s="179" t="s">
        <v>3036</v>
      </c>
      <c r="F185" s="182">
        <v>13428</v>
      </c>
      <c r="G185" s="179">
        <v>8952</v>
      </c>
      <c r="H185" s="227">
        <v>184</v>
      </c>
    </row>
    <row r="186" spans="1:8" x14ac:dyDescent="0.3">
      <c r="A186" s="179">
        <v>2019</v>
      </c>
      <c r="B186" s="179" t="s">
        <v>3057</v>
      </c>
      <c r="C186" s="179" t="s">
        <v>3048</v>
      </c>
      <c r="D186" s="179" t="s">
        <v>133</v>
      </c>
      <c r="E186" s="179" t="s">
        <v>3036</v>
      </c>
      <c r="F186" s="182">
        <v>7480.5</v>
      </c>
      <c r="G186" s="179">
        <v>4987</v>
      </c>
      <c r="H186" s="227">
        <v>185</v>
      </c>
    </row>
    <row r="187" spans="1:8" x14ac:dyDescent="0.3">
      <c r="A187" s="179">
        <v>2019</v>
      </c>
      <c r="B187" s="179" t="s">
        <v>3057</v>
      </c>
      <c r="C187" s="179" t="s">
        <v>3048</v>
      </c>
      <c r="D187" s="179" t="s">
        <v>133</v>
      </c>
      <c r="E187" s="179" t="s">
        <v>3036</v>
      </c>
      <c r="F187" s="182">
        <v>7480.5</v>
      </c>
      <c r="G187" s="179">
        <v>4987</v>
      </c>
      <c r="H187" s="227">
        <v>186</v>
      </c>
    </row>
    <row r="188" spans="1:8" x14ac:dyDescent="0.3">
      <c r="A188" s="179">
        <v>2019</v>
      </c>
      <c r="B188" s="179" t="s">
        <v>3076</v>
      </c>
      <c r="C188" s="179" t="s">
        <v>3031</v>
      </c>
      <c r="D188" s="179" t="s">
        <v>134</v>
      </c>
      <c r="E188" s="179" t="s">
        <v>3028</v>
      </c>
      <c r="F188" s="182">
        <v>867</v>
      </c>
      <c r="G188" s="179">
        <v>578</v>
      </c>
      <c r="H188" s="227">
        <v>187</v>
      </c>
    </row>
    <row r="189" spans="1:8" x14ac:dyDescent="0.3">
      <c r="A189" s="179">
        <v>2019</v>
      </c>
      <c r="B189" s="179" t="s">
        <v>3076</v>
      </c>
      <c r="C189" s="179" t="s">
        <v>3031</v>
      </c>
      <c r="D189" s="179" t="s">
        <v>134</v>
      </c>
      <c r="E189" s="179" t="s">
        <v>3028</v>
      </c>
      <c r="F189" s="182">
        <v>867</v>
      </c>
      <c r="G189" s="179">
        <v>578</v>
      </c>
      <c r="H189" s="227">
        <v>188</v>
      </c>
    </row>
    <row r="190" spans="1:8" x14ac:dyDescent="0.3">
      <c r="A190" s="179">
        <v>2019</v>
      </c>
      <c r="B190" s="179" t="s">
        <v>3076</v>
      </c>
      <c r="C190" s="179" t="s">
        <v>3039</v>
      </c>
      <c r="D190" s="179" t="s">
        <v>134</v>
      </c>
      <c r="E190" s="179" t="s">
        <v>3028</v>
      </c>
      <c r="F190" s="182">
        <v>14619</v>
      </c>
      <c r="G190" s="179">
        <v>9746</v>
      </c>
      <c r="H190" s="227">
        <v>189</v>
      </c>
    </row>
    <row r="191" spans="1:8" x14ac:dyDescent="0.3">
      <c r="A191" s="179">
        <v>2019</v>
      </c>
      <c r="B191" s="179" t="s">
        <v>3076</v>
      </c>
      <c r="C191" s="179" t="s">
        <v>3039</v>
      </c>
      <c r="D191" s="179" t="s">
        <v>134</v>
      </c>
      <c r="E191" s="179" t="s">
        <v>3028</v>
      </c>
      <c r="F191" s="182">
        <v>14619</v>
      </c>
      <c r="G191" s="179">
        <v>9746</v>
      </c>
      <c r="H191" s="227">
        <v>190</v>
      </c>
    </row>
    <row r="192" spans="1:8" x14ac:dyDescent="0.3">
      <c r="A192" s="179">
        <v>2019</v>
      </c>
      <c r="B192" s="179" t="s">
        <v>3076</v>
      </c>
      <c r="C192" s="179" t="s">
        <v>3031</v>
      </c>
      <c r="D192" s="179" t="s">
        <v>135</v>
      </c>
      <c r="E192" s="179" t="s">
        <v>3036</v>
      </c>
      <c r="F192" s="182">
        <v>5380.5</v>
      </c>
      <c r="G192" s="179">
        <v>3587</v>
      </c>
      <c r="H192" s="227">
        <v>191</v>
      </c>
    </row>
    <row r="193" spans="1:8" x14ac:dyDescent="0.3">
      <c r="A193" s="179">
        <v>2019</v>
      </c>
      <c r="B193" s="179" t="s">
        <v>3076</v>
      </c>
      <c r="C193" s="179" t="s">
        <v>3031</v>
      </c>
      <c r="D193" s="179" t="s">
        <v>135</v>
      </c>
      <c r="E193" s="179" t="s">
        <v>3036</v>
      </c>
      <c r="F193" s="182">
        <v>5380.5</v>
      </c>
      <c r="G193" s="179">
        <v>3587</v>
      </c>
      <c r="H193" s="227">
        <v>192</v>
      </c>
    </row>
    <row r="194" spans="1:8" x14ac:dyDescent="0.3">
      <c r="A194" s="179">
        <v>2019</v>
      </c>
      <c r="B194" s="179" t="s">
        <v>3076</v>
      </c>
      <c r="C194" s="179" t="s">
        <v>3039</v>
      </c>
      <c r="D194" s="179" t="s">
        <v>135</v>
      </c>
      <c r="E194" s="179" t="s">
        <v>3036</v>
      </c>
      <c r="F194" s="182">
        <v>14619</v>
      </c>
      <c r="G194" s="179">
        <v>9746</v>
      </c>
      <c r="H194" s="227">
        <v>193</v>
      </c>
    </row>
    <row r="195" spans="1:8" x14ac:dyDescent="0.3">
      <c r="A195" s="179">
        <v>2019</v>
      </c>
      <c r="B195" s="179" t="s">
        <v>3076</v>
      </c>
      <c r="C195" s="179" t="s">
        <v>3039</v>
      </c>
      <c r="D195" s="179" t="s">
        <v>135</v>
      </c>
      <c r="E195" s="179" t="s">
        <v>3036</v>
      </c>
      <c r="F195" s="182">
        <v>14619</v>
      </c>
      <c r="G195" s="179">
        <v>9746</v>
      </c>
      <c r="H195" s="227">
        <v>194</v>
      </c>
    </row>
    <row r="196" spans="1:8" x14ac:dyDescent="0.3">
      <c r="A196" s="179">
        <v>2019</v>
      </c>
      <c r="B196" s="179" t="s">
        <v>3076</v>
      </c>
      <c r="C196" s="179" t="s">
        <v>3027</v>
      </c>
      <c r="D196" s="179" t="s">
        <v>3042</v>
      </c>
      <c r="E196" s="179" t="s">
        <v>3043</v>
      </c>
      <c r="F196" s="182">
        <v>14596.5</v>
      </c>
      <c r="G196" s="179">
        <v>9731</v>
      </c>
      <c r="H196" s="227">
        <v>195</v>
      </c>
    </row>
    <row r="197" spans="1:8" x14ac:dyDescent="0.3">
      <c r="A197" s="179">
        <v>2019</v>
      </c>
      <c r="B197" s="179" t="s">
        <v>3076</v>
      </c>
      <c r="C197" s="179" t="s">
        <v>3027</v>
      </c>
      <c r="D197" s="179" t="s">
        <v>3042</v>
      </c>
      <c r="E197" s="179" t="s">
        <v>3043</v>
      </c>
      <c r="F197" s="182">
        <v>14596.5</v>
      </c>
      <c r="G197" s="179">
        <v>9731</v>
      </c>
      <c r="H197" s="227">
        <v>196</v>
      </c>
    </row>
    <row r="198" spans="1:8" x14ac:dyDescent="0.3">
      <c r="A198" s="179">
        <v>2019</v>
      </c>
      <c r="B198" s="179" t="s">
        <v>3076</v>
      </c>
      <c r="C198" s="179" t="s">
        <v>3039</v>
      </c>
      <c r="D198" s="179" t="s">
        <v>3042</v>
      </c>
      <c r="E198" s="179" t="s">
        <v>3043</v>
      </c>
      <c r="F198" s="182">
        <v>3547.5</v>
      </c>
      <c r="G198" s="179">
        <v>2365</v>
      </c>
      <c r="H198" s="227">
        <v>197</v>
      </c>
    </row>
    <row r="199" spans="1:8" x14ac:dyDescent="0.3">
      <c r="A199" s="179">
        <v>2019</v>
      </c>
      <c r="B199" s="179" t="s">
        <v>3076</v>
      </c>
      <c r="C199" s="179" t="s">
        <v>3039</v>
      </c>
      <c r="D199" s="179" t="s">
        <v>3042</v>
      </c>
      <c r="E199" s="179" t="s">
        <v>3043</v>
      </c>
      <c r="F199" s="182">
        <v>3547.5</v>
      </c>
      <c r="G199" s="179">
        <v>2365</v>
      </c>
      <c r="H199" s="227">
        <v>198</v>
      </c>
    </row>
    <row r="200" spans="1:8" x14ac:dyDescent="0.3">
      <c r="A200" s="179">
        <v>2019</v>
      </c>
      <c r="B200" s="179" t="s">
        <v>3076</v>
      </c>
      <c r="C200" s="179" t="s">
        <v>3027</v>
      </c>
      <c r="D200" s="179" t="s">
        <v>3049</v>
      </c>
      <c r="E200" s="179" t="s">
        <v>3050</v>
      </c>
      <c r="F200" s="182">
        <v>1498.5</v>
      </c>
      <c r="G200" s="179">
        <v>999</v>
      </c>
      <c r="H200" s="227">
        <v>199</v>
      </c>
    </row>
    <row r="201" spans="1:8" x14ac:dyDescent="0.3">
      <c r="A201" s="179">
        <v>2019</v>
      </c>
      <c r="B201" s="179" t="s">
        <v>3076</v>
      </c>
      <c r="C201" s="179" t="s">
        <v>3027</v>
      </c>
      <c r="D201" s="179" t="s">
        <v>3049</v>
      </c>
      <c r="E201" s="179" t="s">
        <v>3050</v>
      </c>
      <c r="F201" s="182">
        <v>1498.5</v>
      </c>
      <c r="G201" s="179">
        <v>999</v>
      </c>
      <c r="H201" s="227">
        <v>200</v>
      </c>
    </row>
    <row r="202" spans="1:8" x14ac:dyDescent="0.3">
      <c r="A202" s="179">
        <v>2019</v>
      </c>
      <c r="B202" s="179" t="s">
        <v>3076</v>
      </c>
      <c r="C202" s="179" t="s">
        <v>3039</v>
      </c>
      <c r="D202" s="179" t="s">
        <v>3049</v>
      </c>
      <c r="E202" s="179" t="s">
        <v>3050</v>
      </c>
      <c r="F202" s="182">
        <v>235.5</v>
      </c>
      <c r="G202" s="179">
        <v>157</v>
      </c>
      <c r="H202" s="227">
        <v>201</v>
      </c>
    </row>
    <row r="203" spans="1:8" x14ac:dyDescent="0.3">
      <c r="A203" s="179">
        <v>2019</v>
      </c>
      <c r="B203" s="179" t="s">
        <v>3076</v>
      </c>
      <c r="C203" s="179" t="s">
        <v>3039</v>
      </c>
      <c r="D203" s="179" t="s">
        <v>3049</v>
      </c>
      <c r="E203" s="179" t="s">
        <v>3050</v>
      </c>
      <c r="F203" s="182">
        <v>235.5</v>
      </c>
      <c r="G203" s="179">
        <v>157</v>
      </c>
      <c r="H203" s="227">
        <v>202</v>
      </c>
    </row>
    <row r="204" spans="1:8" x14ac:dyDescent="0.3">
      <c r="A204" s="179">
        <v>2019</v>
      </c>
      <c r="B204" s="179" t="s">
        <v>3076</v>
      </c>
      <c r="C204" s="179" t="s">
        <v>3031</v>
      </c>
      <c r="D204" s="179" t="s">
        <v>133</v>
      </c>
      <c r="E204" s="179" t="s">
        <v>3036</v>
      </c>
      <c r="F204" s="182">
        <v>5380.5</v>
      </c>
      <c r="G204" s="179">
        <v>3587</v>
      </c>
      <c r="H204" s="227">
        <v>203</v>
      </c>
    </row>
    <row r="205" spans="1:8" x14ac:dyDescent="0.3">
      <c r="A205" s="179">
        <v>2019</v>
      </c>
      <c r="B205" s="179" t="s">
        <v>3076</v>
      </c>
      <c r="C205" s="179" t="s">
        <v>3031</v>
      </c>
      <c r="D205" s="179" t="s">
        <v>133</v>
      </c>
      <c r="E205" s="179" t="s">
        <v>3036</v>
      </c>
      <c r="F205" s="182">
        <v>5380.5</v>
      </c>
      <c r="G205" s="179">
        <v>3587</v>
      </c>
      <c r="H205" s="227">
        <v>204</v>
      </c>
    </row>
    <row r="206" spans="1:8" x14ac:dyDescent="0.3">
      <c r="A206" s="179">
        <v>2019</v>
      </c>
      <c r="B206" s="179" t="s">
        <v>3076</v>
      </c>
      <c r="C206" s="179" t="s">
        <v>3048</v>
      </c>
      <c r="D206" s="179" t="s">
        <v>133</v>
      </c>
      <c r="E206" s="179" t="s">
        <v>3036</v>
      </c>
      <c r="F206" s="182">
        <v>14446.5</v>
      </c>
      <c r="G206" s="179">
        <v>9631</v>
      </c>
      <c r="H206" s="227">
        <v>205</v>
      </c>
    </row>
    <row r="207" spans="1:8" x14ac:dyDescent="0.3">
      <c r="A207" s="179">
        <v>2019</v>
      </c>
      <c r="B207" s="179" t="s">
        <v>3076</v>
      </c>
      <c r="C207" s="179" t="s">
        <v>3048</v>
      </c>
      <c r="D207" s="179" t="s">
        <v>133</v>
      </c>
      <c r="E207" s="179" t="s">
        <v>3036</v>
      </c>
      <c r="F207" s="182">
        <v>14446.5</v>
      </c>
      <c r="G207" s="179">
        <v>9631</v>
      </c>
      <c r="H207" s="227">
        <v>206</v>
      </c>
    </row>
    <row r="208" spans="1:8" x14ac:dyDescent="0.3">
      <c r="A208" s="179">
        <v>2019</v>
      </c>
      <c r="B208" s="179" t="s">
        <v>3097</v>
      </c>
      <c r="C208" s="179" t="s">
        <v>3048</v>
      </c>
      <c r="D208" s="179" t="s">
        <v>134</v>
      </c>
      <c r="E208" s="179" t="s">
        <v>3028</v>
      </c>
      <c r="F208" s="182">
        <v>2367</v>
      </c>
      <c r="G208" s="179">
        <v>1578</v>
      </c>
      <c r="H208" s="227">
        <v>207</v>
      </c>
    </row>
    <row r="209" spans="1:8" x14ac:dyDescent="0.3">
      <c r="A209" s="179">
        <v>2019</v>
      </c>
      <c r="B209" s="179" t="s">
        <v>3097</v>
      </c>
      <c r="C209" s="179" t="s">
        <v>3048</v>
      </c>
      <c r="D209" s="179" t="s">
        <v>134</v>
      </c>
      <c r="E209" s="179" t="s">
        <v>3028</v>
      </c>
      <c r="F209" s="182">
        <v>2367</v>
      </c>
      <c r="G209" s="179">
        <v>1578</v>
      </c>
      <c r="H209" s="227">
        <v>208</v>
      </c>
    </row>
    <row r="210" spans="1:8" x14ac:dyDescent="0.3">
      <c r="A210" s="179">
        <v>2019</v>
      </c>
      <c r="B210" s="179" t="s">
        <v>3097</v>
      </c>
      <c r="C210" s="179" t="s">
        <v>3039</v>
      </c>
      <c r="D210" s="179" t="s">
        <v>134</v>
      </c>
      <c r="E210" s="179" t="s">
        <v>3028</v>
      </c>
      <c r="F210" s="182">
        <v>6880.5</v>
      </c>
      <c r="G210" s="179">
        <v>4587</v>
      </c>
      <c r="H210" s="227">
        <v>209</v>
      </c>
    </row>
    <row r="211" spans="1:8" x14ac:dyDescent="0.3">
      <c r="A211" s="179">
        <v>2019</v>
      </c>
      <c r="B211" s="179" t="s">
        <v>3097</v>
      </c>
      <c r="C211" s="179" t="s">
        <v>3039</v>
      </c>
      <c r="D211" s="179" t="s">
        <v>134</v>
      </c>
      <c r="E211" s="179" t="s">
        <v>3028</v>
      </c>
      <c r="F211" s="182">
        <v>6880.5</v>
      </c>
      <c r="G211" s="179">
        <v>4587</v>
      </c>
      <c r="H211" s="227">
        <v>210</v>
      </c>
    </row>
    <row r="212" spans="1:8" x14ac:dyDescent="0.3">
      <c r="A212" s="179">
        <v>2019</v>
      </c>
      <c r="B212" s="179" t="s">
        <v>3097</v>
      </c>
      <c r="C212" s="179" t="s">
        <v>3027</v>
      </c>
      <c r="D212" s="179" t="s">
        <v>135</v>
      </c>
      <c r="E212" s="179" t="s">
        <v>3036</v>
      </c>
      <c r="F212" s="182">
        <v>2046</v>
      </c>
      <c r="G212" s="179">
        <v>1364</v>
      </c>
      <c r="H212" s="227">
        <v>211</v>
      </c>
    </row>
    <row r="213" spans="1:8" x14ac:dyDescent="0.3">
      <c r="A213" s="179">
        <v>2019</v>
      </c>
      <c r="B213" s="179" t="s">
        <v>3097</v>
      </c>
      <c r="C213" s="179" t="s">
        <v>3027</v>
      </c>
      <c r="D213" s="179" t="s">
        <v>135</v>
      </c>
      <c r="E213" s="179" t="s">
        <v>3036</v>
      </c>
      <c r="F213" s="182">
        <v>2046</v>
      </c>
      <c r="G213" s="179">
        <v>1364</v>
      </c>
      <c r="H213" s="227">
        <v>212</v>
      </c>
    </row>
    <row r="214" spans="1:8" x14ac:dyDescent="0.3">
      <c r="A214" s="179">
        <v>2019</v>
      </c>
      <c r="B214" s="179" t="s">
        <v>3097</v>
      </c>
      <c r="C214" s="179" t="s">
        <v>3031</v>
      </c>
      <c r="D214" s="179" t="s">
        <v>135</v>
      </c>
      <c r="E214" s="179" t="s">
        <v>3036</v>
      </c>
      <c r="F214" s="182">
        <v>11838</v>
      </c>
      <c r="G214" s="179">
        <v>7892</v>
      </c>
      <c r="H214" s="227">
        <v>213</v>
      </c>
    </row>
    <row r="215" spans="1:8" x14ac:dyDescent="0.3">
      <c r="A215" s="179">
        <v>2019</v>
      </c>
      <c r="B215" s="179" t="s">
        <v>3097</v>
      </c>
      <c r="C215" s="179" t="s">
        <v>3031</v>
      </c>
      <c r="D215" s="179" t="s">
        <v>135</v>
      </c>
      <c r="E215" s="179" t="s">
        <v>3036</v>
      </c>
      <c r="F215" s="182">
        <v>7030.5</v>
      </c>
      <c r="G215" s="179">
        <v>4687</v>
      </c>
      <c r="H215" s="227">
        <v>214</v>
      </c>
    </row>
    <row r="216" spans="1:8" x14ac:dyDescent="0.3">
      <c r="A216" s="179">
        <v>2019</v>
      </c>
      <c r="B216" s="179" t="s">
        <v>3097</v>
      </c>
      <c r="C216" s="179" t="s">
        <v>3031</v>
      </c>
      <c r="D216" s="179" t="s">
        <v>135</v>
      </c>
      <c r="E216" s="179" t="s">
        <v>3036</v>
      </c>
      <c r="F216" s="182">
        <v>11838</v>
      </c>
      <c r="G216" s="179">
        <v>7892</v>
      </c>
      <c r="H216" s="227">
        <v>215</v>
      </c>
    </row>
    <row r="217" spans="1:8" x14ac:dyDescent="0.3">
      <c r="A217" s="179">
        <v>2019</v>
      </c>
      <c r="B217" s="179" t="s">
        <v>3097</v>
      </c>
      <c r="C217" s="179" t="s">
        <v>3031</v>
      </c>
      <c r="D217" s="179" t="s">
        <v>135</v>
      </c>
      <c r="E217" s="179" t="s">
        <v>3036</v>
      </c>
      <c r="F217" s="182">
        <v>7030.5</v>
      </c>
      <c r="G217" s="179">
        <v>4687</v>
      </c>
      <c r="H217" s="227">
        <v>216</v>
      </c>
    </row>
    <row r="218" spans="1:8" x14ac:dyDescent="0.3">
      <c r="A218" s="179">
        <v>2019</v>
      </c>
      <c r="B218" s="179" t="s">
        <v>3097</v>
      </c>
      <c r="C218" s="179" t="s">
        <v>3048</v>
      </c>
      <c r="D218" s="179" t="s">
        <v>135</v>
      </c>
      <c r="E218" s="179" t="s">
        <v>3036</v>
      </c>
      <c r="F218" s="182">
        <v>2367</v>
      </c>
      <c r="G218" s="179">
        <v>1578</v>
      </c>
      <c r="H218" s="227">
        <v>217</v>
      </c>
    </row>
    <row r="219" spans="1:8" x14ac:dyDescent="0.3">
      <c r="A219" s="179">
        <v>2019</v>
      </c>
      <c r="B219" s="179" t="s">
        <v>3097</v>
      </c>
      <c r="C219" s="179" t="s">
        <v>3048</v>
      </c>
      <c r="D219" s="179" t="s">
        <v>135</v>
      </c>
      <c r="E219" s="179" t="s">
        <v>3036</v>
      </c>
      <c r="F219" s="182">
        <v>2367</v>
      </c>
      <c r="G219" s="179">
        <v>1578</v>
      </c>
      <c r="H219" s="227">
        <v>218</v>
      </c>
    </row>
    <row r="220" spans="1:8" x14ac:dyDescent="0.3">
      <c r="A220" s="179">
        <v>2019</v>
      </c>
      <c r="B220" s="179" t="s">
        <v>3097</v>
      </c>
      <c r="C220" s="179" t="s">
        <v>3031</v>
      </c>
      <c r="D220" s="179" t="s">
        <v>3042</v>
      </c>
      <c r="E220" s="179" t="s">
        <v>3043</v>
      </c>
      <c r="F220" s="182">
        <v>13428</v>
      </c>
      <c r="G220" s="179">
        <v>8952</v>
      </c>
      <c r="H220" s="227">
        <v>219</v>
      </c>
    </row>
    <row r="221" spans="1:8" x14ac:dyDescent="0.3">
      <c r="A221" s="179">
        <v>2019</v>
      </c>
      <c r="B221" s="179" t="s">
        <v>3097</v>
      </c>
      <c r="C221" s="179" t="s">
        <v>3031</v>
      </c>
      <c r="D221" s="179" t="s">
        <v>3042</v>
      </c>
      <c r="E221" s="179" t="s">
        <v>3043</v>
      </c>
      <c r="F221" s="182">
        <v>13428</v>
      </c>
      <c r="G221" s="179">
        <v>8952</v>
      </c>
      <c r="H221" s="227">
        <v>220</v>
      </c>
    </row>
    <row r="222" spans="1:8" x14ac:dyDescent="0.3">
      <c r="A222" s="179">
        <v>2019</v>
      </c>
      <c r="B222" s="179" t="s">
        <v>3097</v>
      </c>
      <c r="C222" s="179" t="s">
        <v>3048</v>
      </c>
      <c r="D222" s="179" t="s">
        <v>3042</v>
      </c>
      <c r="E222" s="179" t="s">
        <v>3043</v>
      </c>
      <c r="F222" s="182">
        <v>2367</v>
      </c>
      <c r="G222" s="179">
        <v>1578</v>
      </c>
      <c r="H222" s="227">
        <v>221</v>
      </c>
    </row>
    <row r="223" spans="1:8" x14ac:dyDescent="0.3">
      <c r="A223" s="179">
        <v>2019</v>
      </c>
      <c r="B223" s="179" t="s">
        <v>3097</v>
      </c>
      <c r="C223" s="179" t="s">
        <v>3048</v>
      </c>
      <c r="D223" s="179" t="s">
        <v>3042</v>
      </c>
      <c r="E223" s="179" t="s">
        <v>3043</v>
      </c>
      <c r="F223" s="182">
        <v>2367</v>
      </c>
      <c r="G223" s="179">
        <v>1578</v>
      </c>
      <c r="H223" s="227">
        <v>222</v>
      </c>
    </row>
    <row r="224" spans="1:8" x14ac:dyDescent="0.3">
      <c r="A224" s="179">
        <v>2019</v>
      </c>
      <c r="B224" s="179" t="s">
        <v>3097</v>
      </c>
      <c r="C224" s="179" t="s">
        <v>3039</v>
      </c>
      <c r="D224" s="179" t="s">
        <v>3042</v>
      </c>
      <c r="E224" s="179" t="s">
        <v>3043</v>
      </c>
      <c r="F224" s="182">
        <v>8793</v>
      </c>
      <c r="G224" s="179">
        <v>5862</v>
      </c>
      <c r="H224" s="227">
        <v>223</v>
      </c>
    </row>
    <row r="225" spans="1:8" x14ac:dyDescent="0.3">
      <c r="A225" s="179">
        <v>2019</v>
      </c>
      <c r="B225" s="179" t="s">
        <v>3097</v>
      </c>
      <c r="C225" s="179" t="s">
        <v>3039</v>
      </c>
      <c r="D225" s="179" t="s">
        <v>3042</v>
      </c>
      <c r="E225" s="179" t="s">
        <v>3043</v>
      </c>
      <c r="F225" s="182">
        <v>11122.5</v>
      </c>
      <c r="G225" s="179">
        <v>7415</v>
      </c>
      <c r="H225" s="227">
        <v>224</v>
      </c>
    </row>
    <row r="226" spans="1:8" x14ac:dyDescent="0.3">
      <c r="A226" s="179">
        <v>2019</v>
      </c>
      <c r="B226" s="179" t="s">
        <v>3097</v>
      </c>
      <c r="C226" s="179" t="s">
        <v>3039</v>
      </c>
      <c r="D226" s="179" t="s">
        <v>3042</v>
      </c>
      <c r="E226" s="179" t="s">
        <v>3043</v>
      </c>
      <c r="F226" s="182">
        <v>14619</v>
      </c>
      <c r="G226" s="179">
        <v>9746</v>
      </c>
      <c r="H226" s="227">
        <v>225</v>
      </c>
    </row>
    <row r="227" spans="1:8" x14ac:dyDescent="0.3">
      <c r="A227" s="179">
        <v>2019</v>
      </c>
      <c r="B227" s="179" t="s">
        <v>3097</v>
      </c>
      <c r="C227" s="179" t="s">
        <v>3039</v>
      </c>
      <c r="D227" s="179" t="s">
        <v>3042</v>
      </c>
      <c r="E227" s="179" t="s">
        <v>3043</v>
      </c>
      <c r="F227" s="182">
        <v>8793</v>
      </c>
      <c r="G227" s="179">
        <v>5862</v>
      </c>
      <c r="H227" s="227">
        <v>226</v>
      </c>
    </row>
    <row r="228" spans="1:8" x14ac:dyDescent="0.3">
      <c r="A228" s="179">
        <v>2019</v>
      </c>
      <c r="B228" s="179" t="s">
        <v>3097</v>
      </c>
      <c r="C228" s="179" t="s">
        <v>3039</v>
      </c>
      <c r="D228" s="179" t="s">
        <v>3042</v>
      </c>
      <c r="E228" s="179" t="s">
        <v>3043</v>
      </c>
      <c r="F228" s="182">
        <v>11122.5</v>
      </c>
      <c r="G228" s="179">
        <v>7415</v>
      </c>
      <c r="H228" s="227">
        <v>227</v>
      </c>
    </row>
    <row r="229" spans="1:8" x14ac:dyDescent="0.3">
      <c r="A229" s="179">
        <v>2019</v>
      </c>
      <c r="B229" s="179" t="s">
        <v>3097</v>
      </c>
      <c r="C229" s="179" t="s">
        <v>3039</v>
      </c>
      <c r="D229" s="179" t="s">
        <v>3042</v>
      </c>
      <c r="E229" s="179" t="s">
        <v>3043</v>
      </c>
      <c r="F229" s="182">
        <v>14619</v>
      </c>
      <c r="G229" s="179">
        <v>9746</v>
      </c>
      <c r="H229" s="227">
        <v>228</v>
      </c>
    </row>
    <row r="230" spans="1:8" x14ac:dyDescent="0.3">
      <c r="A230" s="179">
        <v>2019</v>
      </c>
      <c r="B230" s="179" t="s">
        <v>3097</v>
      </c>
      <c r="C230" s="179" t="s">
        <v>3031</v>
      </c>
      <c r="D230" s="179" t="s">
        <v>3049</v>
      </c>
      <c r="E230" s="179" t="s">
        <v>3050</v>
      </c>
      <c r="F230" s="182">
        <v>11838</v>
      </c>
      <c r="G230" s="179">
        <v>7892</v>
      </c>
      <c r="H230" s="227">
        <v>229</v>
      </c>
    </row>
    <row r="231" spans="1:8" x14ac:dyDescent="0.3">
      <c r="A231" s="179">
        <v>2019</v>
      </c>
      <c r="B231" s="179" t="s">
        <v>3097</v>
      </c>
      <c r="C231" s="179" t="s">
        <v>3031</v>
      </c>
      <c r="D231" s="179" t="s">
        <v>3049</v>
      </c>
      <c r="E231" s="179" t="s">
        <v>3050</v>
      </c>
      <c r="F231" s="182">
        <v>11979</v>
      </c>
      <c r="G231" s="179">
        <v>7986</v>
      </c>
      <c r="H231" s="227">
        <v>230</v>
      </c>
    </row>
    <row r="232" spans="1:8" x14ac:dyDescent="0.3">
      <c r="A232" s="179">
        <v>2019</v>
      </c>
      <c r="B232" s="179" t="s">
        <v>3097</v>
      </c>
      <c r="C232" s="179" t="s">
        <v>3031</v>
      </c>
      <c r="D232" s="179" t="s">
        <v>3049</v>
      </c>
      <c r="E232" s="179" t="s">
        <v>3050</v>
      </c>
      <c r="F232" s="182">
        <v>11838</v>
      </c>
      <c r="G232" s="179">
        <v>7892</v>
      </c>
      <c r="H232" s="227">
        <v>231</v>
      </c>
    </row>
    <row r="233" spans="1:8" x14ac:dyDescent="0.3">
      <c r="A233" s="179">
        <v>2019</v>
      </c>
      <c r="B233" s="179" t="s">
        <v>3097</v>
      </c>
      <c r="C233" s="179" t="s">
        <v>3031</v>
      </c>
      <c r="D233" s="179" t="s">
        <v>3049</v>
      </c>
      <c r="E233" s="179" t="s">
        <v>3050</v>
      </c>
      <c r="F233" s="182">
        <v>11979</v>
      </c>
      <c r="G233" s="179">
        <v>7986</v>
      </c>
      <c r="H233" s="227">
        <v>232</v>
      </c>
    </row>
    <row r="234" spans="1:8" x14ac:dyDescent="0.3">
      <c r="A234" s="179">
        <v>2019</v>
      </c>
      <c r="B234" s="179" t="s">
        <v>3097</v>
      </c>
      <c r="C234" s="179" t="s">
        <v>3027</v>
      </c>
      <c r="D234" s="179" t="s">
        <v>133</v>
      </c>
      <c r="E234" s="179" t="s">
        <v>3036</v>
      </c>
      <c r="F234" s="182">
        <v>2046</v>
      </c>
      <c r="G234" s="179">
        <v>1364</v>
      </c>
      <c r="H234" s="227">
        <v>233</v>
      </c>
    </row>
    <row r="235" spans="1:8" x14ac:dyDescent="0.3">
      <c r="A235" s="179">
        <v>2019</v>
      </c>
      <c r="B235" s="179" t="s">
        <v>3097</v>
      </c>
      <c r="C235" s="179" t="s">
        <v>3027</v>
      </c>
      <c r="D235" s="179" t="s">
        <v>133</v>
      </c>
      <c r="E235" s="179" t="s">
        <v>3036</v>
      </c>
      <c r="F235" s="182">
        <v>2046</v>
      </c>
      <c r="G235" s="179">
        <v>1364</v>
      </c>
      <c r="H235" s="227">
        <v>234</v>
      </c>
    </row>
    <row r="236" spans="1:8" x14ac:dyDescent="0.3">
      <c r="A236" s="179">
        <v>2019</v>
      </c>
      <c r="B236" s="179" t="s">
        <v>3097</v>
      </c>
      <c r="C236" s="179" t="s">
        <v>3031</v>
      </c>
      <c r="D236" s="179" t="s">
        <v>133</v>
      </c>
      <c r="E236" s="179" t="s">
        <v>3036</v>
      </c>
      <c r="F236" s="182">
        <v>7030.5</v>
      </c>
      <c r="G236" s="179">
        <v>4687</v>
      </c>
      <c r="H236" s="227">
        <v>235</v>
      </c>
    </row>
    <row r="237" spans="1:8" x14ac:dyDescent="0.3">
      <c r="A237" s="179">
        <v>2019</v>
      </c>
      <c r="B237" s="179" t="s">
        <v>3097</v>
      </c>
      <c r="C237" s="179" t="s">
        <v>3031</v>
      </c>
      <c r="D237" s="179" t="s">
        <v>133</v>
      </c>
      <c r="E237" s="179" t="s">
        <v>3036</v>
      </c>
      <c r="F237" s="182">
        <v>7030.5</v>
      </c>
      <c r="G237" s="179">
        <v>4687</v>
      </c>
      <c r="H237" s="227">
        <v>236</v>
      </c>
    </row>
    <row r="238" spans="1:8" x14ac:dyDescent="0.3">
      <c r="A238" s="179">
        <v>2019</v>
      </c>
      <c r="B238" s="179" t="s">
        <v>836</v>
      </c>
      <c r="C238" s="179" t="s">
        <v>3027</v>
      </c>
      <c r="D238" s="179" t="s">
        <v>134</v>
      </c>
      <c r="E238" s="179" t="s">
        <v>3028</v>
      </c>
      <c r="F238" s="182">
        <v>747</v>
      </c>
      <c r="G238" s="179">
        <v>498</v>
      </c>
      <c r="H238" s="227">
        <v>237</v>
      </c>
    </row>
    <row r="239" spans="1:8" x14ac:dyDescent="0.3">
      <c r="A239" s="179">
        <v>2019</v>
      </c>
      <c r="B239" s="179" t="s">
        <v>836</v>
      </c>
      <c r="C239" s="179" t="s">
        <v>3027</v>
      </c>
      <c r="D239" s="179" t="s">
        <v>134</v>
      </c>
      <c r="E239" s="179" t="s">
        <v>3028</v>
      </c>
      <c r="F239" s="182">
        <v>747</v>
      </c>
      <c r="G239" s="179">
        <v>498</v>
      </c>
      <c r="H239" s="227">
        <v>238</v>
      </c>
    </row>
    <row r="240" spans="1:8" x14ac:dyDescent="0.3">
      <c r="A240" s="179">
        <v>2019</v>
      </c>
      <c r="B240" s="179" t="s">
        <v>836</v>
      </c>
      <c r="C240" s="179" t="s">
        <v>3048</v>
      </c>
      <c r="D240" s="179" t="s">
        <v>134</v>
      </c>
      <c r="E240" s="179" t="s">
        <v>3028</v>
      </c>
      <c r="F240" s="182">
        <v>7342.5</v>
      </c>
      <c r="G240" s="179">
        <v>4895</v>
      </c>
      <c r="H240" s="227">
        <v>239</v>
      </c>
    </row>
    <row r="241" spans="1:8" x14ac:dyDescent="0.3">
      <c r="A241" s="179">
        <v>2019</v>
      </c>
      <c r="B241" s="179" t="s">
        <v>836</v>
      </c>
      <c r="C241" s="179" t="s">
        <v>3048</v>
      </c>
      <c r="D241" s="179" t="s">
        <v>134</v>
      </c>
      <c r="E241" s="179" t="s">
        <v>3028</v>
      </c>
      <c r="F241" s="182">
        <v>7342.5</v>
      </c>
      <c r="G241" s="179">
        <v>4895</v>
      </c>
      <c r="H241" s="227">
        <v>240</v>
      </c>
    </row>
    <row r="242" spans="1:8" x14ac:dyDescent="0.3">
      <c r="A242" s="179">
        <v>2019</v>
      </c>
      <c r="B242" s="179" t="s">
        <v>836</v>
      </c>
      <c r="C242" s="179" t="s">
        <v>3031</v>
      </c>
      <c r="D242" s="179" t="s">
        <v>135</v>
      </c>
      <c r="E242" s="179" t="s">
        <v>3036</v>
      </c>
      <c r="F242" s="182">
        <v>6880.5</v>
      </c>
      <c r="G242" s="179">
        <v>4587</v>
      </c>
      <c r="H242" s="227">
        <v>241</v>
      </c>
    </row>
    <row r="243" spans="1:8" x14ac:dyDescent="0.3">
      <c r="A243" s="179">
        <v>2019</v>
      </c>
      <c r="B243" s="179" t="s">
        <v>836</v>
      </c>
      <c r="C243" s="179" t="s">
        <v>3031</v>
      </c>
      <c r="D243" s="179" t="s">
        <v>135</v>
      </c>
      <c r="E243" s="179" t="s">
        <v>3036</v>
      </c>
      <c r="F243" s="182">
        <v>6880.5</v>
      </c>
      <c r="G243" s="179">
        <v>4587</v>
      </c>
      <c r="H243" s="227">
        <v>242</v>
      </c>
    </row>
    <row r="244" spans="1:8" x14ac:dyDescent="0.3">
      <c r="A244" s="179">
        <v>2019</v>
      </c>
      <c r="B244" s="179" t="s">
        <v>836</v>
      </c>
      <c r="C244" s="179" t="s">
        <v>3048</v>
      </c>
      <c r="D244" s="179" t="s">
        <v>135</v>
      </c>
      <c r="E244" s="179" t="s">
        <v>3036</v>
      </c>
      <c r="F244" s="182">
        <v>7344</v>
      </c>
      <c r="G244" s="179">
        <v>4896</v>
      </c>
      <c r="H244" s="227">
        <v>243</v>
      </c>
    </row>
    <row r="245" spans="1:8" x14ac:dyDescent="0.3">
      <c r="A245" s="179">
        <v>2019</v>
      </c>
      <c r="B245" s="179" t="s">
        <v>836</v>
      </c>
      <c r="C245" s="179" t="s">
        <v>3048</v>
      </c>
      <c r="D245" s="179" t="s">
        <v>135</v>
      </c>
      <c r="E245" s="179" t="s">
        <v>3036</v>
      </c>
      <c r="F245" s="182">
        <v>7344</v>
      </c>
      <c r="G245" s="179">
        <v>4896</v>
      </c>
      <c r="H245" s="227">
        <v>244</v>
      </c>
    </row>
    <row r="246" spans="1:8" x14ac:dyDescent="0.3">
      <c r="A246" s="179">
        <v>2019</v>
      </c>
      <c r="B246" s="179" t="s">
        <v>836</v>
      </c>
      <c r="C246" s="179" t="s">
        <v>3031</v>
      </c>
      <c r="D246" s="179" t="s">
        <v>3042</v>
      </c>
      <c r="E246" s="179" t="s">
        <v>3043</v>
      </c>
      <c r="F246" s="182">
        <v>5380.5</v>
      </c>
      <c r="G246" s="179">
        <v>3587</v>
      </c>
      <c r="H246" s="227">
        <v>245</v>
      </c>
    </row>
    <row r="247" spans="1:8" x14ac:dyDescent="0.3">
      <c r="A247" s="179">
        <v>2019</v>
      </c>
      <c r="B247" s="179" t="s">
        <v>836</v>
      </c>
      <c r="C247" s="179" t="s">
        <v>3031</v>
      </c>
      <c r="D247" s="179" t="s">
        <v>3042</v>
      </c>
      <c r="E247" s="179" t="s">
        <v>3043</v>
      </c>
      <c r="F247" s="182">
        <v>11838</v>
      </c>
      <c r="G247" s="179">
        <v>7892</v>
      </c>
      <c r="H247" s="227">
        <v>246</v>
      </c>
    </row>
    <row r="248" spans="1:8" x14ac:dyDescent="0.3">
      <c r="A248" s="179">
        <v>2019</v>
      </c>
      <c r="B248" s="179" t="s">
        <v>836</v>
      </c>
      <c r="C248" s="179" t="s">
        <v>3031</v>
      </c>
      <c r="D248" s="179" t="s">
        <v>3042</v>
      </c>
      <c r="E248" s="179" t="s">
        <v>3043</v>
      </c>
      <c r="F248" s="182">
        <v>5380.5</v>
      </c>
      <c r="G248" s="179">
        <v>3587</v>
      </c>
      <c r="H248" s="227">
        <v>247</v>
      </c>
    </row>
    <row r="249" spans="1:8" x14ac:dyDescent="0.3">
      <c r="A249" s="179">
        <v>2019</v>
      </c>
      <c r="B249" s="179" t="s">
        <v>836</v>
      </c>
      <c r="C249" s="179" t="s">
        <v>3031</v>
      </c>
      <c r="D249" s="179" t="s">
        <v>3042</v>
      </c>
      <c r="E249" s="179" t="s">
        <v>3043</v>
      </c>
      <c r="F249" s="182">
        <v>11838</v>
      </c>
      <c r="G249" s="179">
        <v>7892</v>
      </c>
      <c r="H249" s="227">
        <v>248</v>
      </c>
    </row>
    <row r="250" spans="1:8" x14ac:dyDescent="0.3">
      <c r="A250" s="179">
        <v>2019</v>
      </c>
      <c r="B250" s="179" t="s">
        <v>836</v>
      </c>
      <c r="C250" s="179" t="s">
        <v>3031</v>
      </c>
      <c r="D250" s="179" t="s">
        <v>3049</v>
      </c>
      <c r="E250" s="179" t="s">
        <v>3050</v>
      </c>
      <c r="F250" s="182">
        <v>6880.5</v>
      </c>
      <c r="G250" s="179">
        <v>4587</v>
      </c>
      <c r="H250" s="227">
        <v>249</v>
      </c>
    </row>
    <row r="251" spans="1:8" x14ac:dyDescent="0.3">
      <c r="A251" s="179">
        <v>2019</v>
      </c>
      <c r="B251" s="179" t="s">
        <v>836</v>
      </c>
      <c r="C251" s="179" t="s">
        <v>3031</v>
      </c>
      <c r="D251" s="179" t="s">
        <v>3049</v>
      </c>
      <c r="E251" s="179" t="s">
        <v>3050</v>
      </c>
      <c r="F251" s="182">
        <v>7318.5</v>
      </c>
      <c r="G251" s="179">
        <v>4879</v>
      </c>
      <c r="H251" s="227">
        <v>250</v>
      </c>
    </row>
    <row r="252" spans="1:8" x14ac:dyDescent="0.3">
      <c r="A252" s="179">
        <v>2019</v>
      </c>
      <c r="B252" s="179" t="s">
        <v>836</v>
      </c>
      <c r="C252" s="179" t="s">
        <v>3031</v>
      </c>
      <c r="D252" s="179" t="s">
        <v>3049</v>
      </c>
      <c r="E252" s="179" t="s">
        <v>3050</v>
      </c>
      <c r="F252" s="182">
        <v>6880.5</v>
      </c>
      <c r="G252" s="179">
        <v>4587</v>
      </c>
      <c r="H252" s="227">
        <v>251</v>
      </c>
    </row>
    <row r="253" spans="1:8" x14ac:dyDescent="0.3">
      <c r="A253" s="179">
        <v>2019</v>
      </c>
      <c r="B253" s="179" t="s">
        <v>836</v>
      </c>
      <c r="C253" s="179" t="s">
        <v>3031</v>
      </c>
      <c r="D253" s="179" t="s">
        <v>3049</v>
      </c>
      <c r="E253" s="179" t="s">
        <v>3050</v>
      </c>
      <c r="F253" s="182">
        <v>7318.5</v>
      </c>
      <c r="G253" s="179">
        <v>4879</v>
      </c>
      <c r="H253" s="227">
        <v>252</v>
      </c>
    </row>
    <row r="254" spans="1:8" x14ac:dyDescent="0.3">
      <c r="A254" s="179">
        <v>2019</v>
      </c>
      <c r="B254" s="179" t="s">
        <v>836</v>
      </c>
      <c r="C254" s="179" t="s">
        <v>3048</v>
      </c>
      <c r="D254" s="179" t="s">
        <v>3049</v>
      </c>
      <c r="E254" s="179" t="s">
        <v>3050</v>
      </c>
      <c r="F254" s="182">
        <v>7344</v>
      </c>
      <c r="G254" s="179">
        <v>4896</v>
      </c>
      <c r="H254" s="227">
        <v>253</v>
      </c>
    </row>
    <row r="255" spans="1:8" x14ac:dyDescent="0.3">
      <c r="A255" s="179">
        <v>2019</v>
      </c>
      <c r="B255" s="179" t="s">
        <v>836</v>
      </c>
      <c r="C255" s="179" t="s">
        <v>3048</v>
      </c>
      <c r="D255" s="179" t="s">
        <v>3049</v>
      </c>
      <c r="E255" s="179" t="s">
        <v>3050</v>
      </c>
      <c r="F255" s="182">
        <v>7344</v>
      </c>
      <c r="G255" s="179">
        <v>4896</v>
      </c>
      <c r="H255" s="227">
        <v>254</v>
      </c>
    </row>
    <row r="256" spans="1:8" x14ac:dyDescent="0.3">
      <c r="A256" s="179">
        <v>2019</v>
      </c>
      <c r="B256" s="179" t="s">
        <v>836</v>
      </c>
      <c r="C256" s="179" t="s">
        <v>3031</v>
      </c>
      <c r="D256" s="179" t="s">
        <v>133</v>
      </c>
      <c r="E256" s="179" t="s">
        <v>3036</v>
      </c>
      <c r="F256" s="182">
        <v>9486</v>
      </c>
      <c r="G256" s="179">
        <v>6324</v>
      </c>
      <c r="H256" s="227">
        <v>255</v>
      </c>
    </row>
    <row r="257" spans="1:8" x14ac:dyDescent="0.3">
      <c r="A257" s="179">
        <v>2019</v>
      </c>
      <c r="B257" s="179" t="s">
        <v>836</v>
      </c>
      <c r="C257" s="179" t="s">
        <v>3031</v>
      </c>
      <c r="D257" s="179" t="s">
        <v>133</v>
      </c>
      <c r="E257" s="179" t="s">
        <v>3036</v>
      </c>
      <c r="F257" s="182">
        <v>9486</v>
      </c>
      <c r="G257" s="179">
        <v>6324</v>
      </c>
      <c r="H257" s="227">
        <v>256</v>
      </c>
    </row>
    <row r="258" spans="1:8" x14ac:dyDescent="0.3">
      <c r="A258" s="179">
        <v>2019</v>
      </c>
      <c r="B258" s="179" t="s">
        <v>836</v>
      </c>
      <c r="C258" s="179" t="s">
        <v>3039</v>
      </c>
      <c r="D258" s="179" t="s">
        <v>133</v>
      </c>
      <c r="E258" s="179" t="s">
        <v>3036</v>
      </c>
      <c r="F258" s="182">
        <v>6880.5</v>
      </c>
      <c r="G258" s="179">
        <v>4587</v>
      </c>
      <c r="H258" s="227">
        <v>257</v>
      </c>
    </row>
    <row r="259" spans="1:8" x14ac:dyDescent="0.3">
      <c r="A259" s="179">
        <v>2019</v>
      </c>
      <c r="B259" s="179" t="s">
        <v>836</v>
      </c>
      <c r="C259" s="179" t="s">
        <v>3039</v>
      </c>
      <c r="D259" s="179" t="s">
        <v>133</v>
      </c>
      <c r="E259" s="179" t="s">
        <v>3036</v>
      </c>
      <c r="F259" s="182">
        <v>6880.5</v>
      </c>
      <c r="G259" s="179">
        <v>4587</v>
      </c>
      <c r="H259" s="227">
        <v>258</v>
      </c>
    </row>
    <row r="260" spans="1:8" x14ac:dyDescent="0.3">
      <c r="A260" s="179">
        <v>2019</v>
      </c>
      <c r="B260" s="179" t="s">
        <v>3150</v>
      </c>
      <c r="C260" s="179" t="s">
        <v>3031</v>
      </c>
      <c r="D260" s="179" t="s">
        <v>134</v>
      </c>
      <c r="E260" s="179" t="s">
        <v>3028</v>
      </c>
      <c r="F260" s="182">
        <v>4666</v>
      </c>
      <c r="G260" s="179">
        <v>5623</v>
      </c>
      <c r="H260" s="227">
        <v>259</v>
      </c>
    </row>
    <row r="261" spans="1:8" x14ac:dyDescent="0.3">
      <c r="A261" s="179">
        <v>2019</v>
      </c>
      <c r="B261" s="179" t="s">
        <v>3150</v>
      </c>
      <c r="C261" s="179" t="s">
        <v>3031</v>
      </c>
      <c r="D261" s="179" t="s">
        <v>134</v>
      </c>
      <c r="E261" s="179" t="s">
        <v>3028</v>
      </c>
      <c r="F261" s="182">
        <v>10992</v>
      </c>
      <c r="G261" s="179">
        <v>7328</v>
      </c>
      <c r="H261" s="227">
        <v>260</v>
      </c>
    </row>
    <row r="262" spans="1:8" x14ac:dyDescent="0.3">
      <c r="A262" s="179">
        <v>2019</v>
      </c>
      <c r="B262" s="179" t="s">
        <v>3150</v>
      </c>
      <c r="C262" s="179" t="s">
        <v>3031</v>
      </c>
      <c r="D262" s="179" t="s">
        <v>134</v>
      </c>
      <c r="E262" s="179" t="s">
        <v>3028</v>
      </c>
      <c r="F262" s="182">
        <v>4666</v>
      </c>
      <c r="G262" s="179">
        <v>5623</v>
      </c>
      <c r="H262" s="227">
        <v>261</v>
      </c>
    </row>
    <row r="263" spans="1:8" x14ac:dyDescent="0.3">
      <c r="A263" s="179">
        <v>2019</v>
      </c>
      <c r="B263" s="179" t="s">
        <v>3150</v>
      </c>
      <c r="C263" s="179" t="s">
        <v>3031</v>
      </c>
      <c r="D263" s="179" t="s">
        <v>134</v>
      </c>
      <c r="E263" s="179" t="s">
        <v>3028</v>
      </c>
      <c r="F263" s="182">
        <v>10992</v>
      </c>
      <c r="G263" s="179">
        <v>7328</v>
      </c>
      <c r="H263" s="227">
        <v>262</v>
      </c>
    </row>
    <row r="264" spans="1:8" x14ac:dyDescent="0.3">
      <c r="A264" s="179">
        <v>2019</v>
      </c>
      <c r="B264" s="179" t="s">
        <v>3150</v>
      </c>
      <c r="C264" s="179" t="s">
        <v>3027</v>
      </c>
      <c r="D264" s="179" t="s">
        <v>135</v>
      </c>
      <c r="E264" s="179" t="s">
        <v>3036</v>
      </c>
      <c r="F264" s="182">
        <v>3897</v>
      </c>
      <c r="G264" s="179">
        <v>2598</v>
      </c>
      <c r="H264" s="227">
        <v>263</v>
      </c>
    </row>
    <row r="265" spans="1:8" x14ac:dyDescent="0.3">
      <c r="A265" s="179">
        <v>2019</v>
      </c>
      <c r="B265" s="179" t="s">
        <v>3150</v>
      </c>
      <c r="C265" s="179" t="s">
        <v>3027</v>
      </c>
      <c r="D265" s="179" t="s">
        <v>135</v>
      </c>
      <c r="E265" s="179" t="s">
        <v>3036</v>
      </c>
      <c r="F265" s="182">
        <v>3897</v>
      </c>
      <c r="G265" s="179">
        <v>2598</v>
      </c>
      <c r="H265" s="227">
        <v>264</v>
      </c>
    </row>
    <row r="266" spans="1:8" x14ac:dyDescent="0.3">
      <c r="A266" s="179">
        <v>2019</v>
      </c>
      <c r="B266" s="179" t="s">
        <v>3150</v>
      </c>
      <c r="C266" s="179" t="s">
        <v>3031</v>
      </c>
      <c r="D266" s="179" t="s">
        <v>135</v>
      </c>
      <c r="E266" s="179" t="s">
        <v>3036</v>
      </c>
      <c r="F266" s="182">
        <v>4666</v>
      </c>
      <c r="G266" s="179">
        <v>5623</v>
      </c>
      <c r="H266" s="227">
        <v>265</v>
      </c>
    </row>
    <row r="267" spans="1:8" x14ac:dyDescent="0.3">
      <c r="A267" s="179">
        <v>2019</v>
      </c>
      <c r="B267" s="179" t="s">
        <v>3150</v>
      </c>
      <c r="C267" s="179" t="s">
        <v>3031</v>
      </c>
      <c r="D267" s="179" t="s">
        <v>135</v>
      </c>
      <c r="E267" s="179" t="s">
        <v>3036</v>
      </c>
      <c r="F267" s="182">
        <v>4666</v>
      </c>
      <c r="G267" s="179">
        <v>5623</v>
      </c>
      <c r="H267" s="227">
        <v>266</v>
      </c>
    </row>
    <row r="268" spans="1:8" x14ac:dyDescent="0.3">
      <c r="A268" s="179">
        <v>2019</v>
      </c>
      <c r="B268" s="179" t="s">
        <v>3150</v>
      </c>
      <c r="C268" s="179" t="s">
        <v>3027</v>
      </c>
      <c r="D268" s="179" t="s">
        <v>3042</v>
      </c>
      <c r="E268" s="179" t="s">
        <v>3043</v>
      </c>
      <c r="F268" s="182">
        <v>747</v>
      </c>
      <c r="G268" s="179">
        <v>498</v>
      </c>
      <c r="H268" s="227">
        <v>267</v>
      </c>
    </row>
    <row r="269" spans="1:8" x14ac:dyDescent="0.3">
      <c r="A269" s="179">
        <v>2019</v>
      </c>
      <c r="B269" s="179" t="s">
        <v>3150</v>
      </c>
      <c r="C269" s="179" t="s">
        <v>3027</v>
      </c>
      <c r="D269" s="179" t="s">
        <v>3042</v>
      </c>
      <c r="E269" s="179" t="s">
        <v>3043</v>
      </c>
      <c r="F269" s="182">
        <v>747</v>
      </c>
      <c r="G269" s="179">
        <v>498</v>
      </c>
      <c r="H269" s="227">
        <v>268</v>
      </c>
    </row>
    <row r="270" spans="1:8" x14ac:dyDescent="0.3">
      <c r="A270" s="179">
        <v>2019</v>
      </c>
      <c r="B270" s="179" t="s">
        <v>3150</v>
      </c>
      <c r="C270" s="179" t="s">
        <v>3039</v>
      </c>
      <c r="D270" s="179" t="s">
        <v>3042</v>
      </c>
      <c r="E270" s="179" t="s">
        <v>3043</v>
      </c>
      <c r="F270" s="182">
        <v>6880.5</v>
      </c>
      <c r="G270" s="179">
        <v>4587</v>
      </c>
      <c r="H270" s="227">
        <v>269</v>
      </c>
    </row>
    <row r="271" spans="1:8" x14ac:dyDescent="0.3">
      <c r="A271" s="179">
        <v>2019</v>
      </c>
      <c r="B271" s="179" t="s">
        <v>3150</v>
      </c>
      <c r="C271" s="179" t="s">
        <v>3039</v>
      </c>
      <c r="D271" s="179" t="s">
        <v>3042</v>
      </c>
      <c r="E271" s="179" t="s">
        <v>3043</v>
      </c>
      <c r="F271" s="182">
        <v>6880.5</v>
      </c>
      <c r="G271" s="179">
        <v>4587</v>
      </c>
      <c r="H271" s="227">
        <v>270</v>
      </c>
    </row>
    <row r="272" spans="1:8" x14ac:dyDescent="0.3">
      <c r="A272" s="179">
        <v>2019</v>
      </c>
      <c r="B272" s="179" t="s">
        <v>3150</v>
      </c>
      <c r="C272" s="179" t="s">
        <v>3027</v>
      </c>
      <c r="D272" s="179" t="s">
        <v>3049</v>
      </c>
      <c r="E272" s="179" t="s">
        <v>3050</v>
      </c>
      <c r="F272" s="182">
        <v>3897</v>
      </c>
      <c r="G272" s="179">
        <v>2598</v>
      </c>
      <c r="H272" s="227">
        <v>271</v>
      </c>
    </row>
    <row r="273" spans="1:8" x14ac:dyDescent="0.3">
      <c r="A273" s="179">
        <v>2019</v>
      </c>
      <c r="B273" s="179" t="s">
        <v>3150</v>
      </c>
      <c r="C273" s="179" t="s">
        <v>3027</v>
      </c>
      <c r="D273" s="179" t="s">
        <v>3049</v>
      </c>
      <c r="E273" s="179" t="s">
        <v>3050</v>
      </c>
      <c r="F273" s="182">
        <v>3897</v>
      </c>
      <c r="G273" s="179">
        <v>2598</v>
      </c>
      <c r="H273" s="227">
        <v>272</v>
      </c>
    </row>
    <row r="274" spans="1:8" x14ac:dyDescent="0.3">
      <c r="A274" s="179">
        <v>2019</v>
      </c>
      <c r="B274" s="179" t="s">
        <v>3150</v>
      </c>
      <c r="C274" s="179" t="s">
        <v>3048</v>
      </c>
      <c r="D274" s="179" t="s">
        <v>3049</v>
      </c>
      <c r="E274" s="179" t="s">
        <v>3050</v>
      </c>
      <c r="F274" s="182">
        <v>3084</v>
      </c>
      <c r="G274" s="179">
        <v>2056</v>
      </c>
      <c r="H274" s="227">
        <v>273</v>
      </c>
    </row>
    <row r="275" spans="1:8" x14ac:dyDescent="0.3">
      <c r="A275" s="179">
        <v>2019</v>
      </c>
      <c r="B275" s="179" t="s">
        <v>3150</v>
      </c>
      <c r="C275" s="179" t="s">
        <v>3048</v>
      </c>
      <c r="D275" s="179" t="s">
        <v>3049</v>
      </c>
      <c r="E275" s="179" t="s">
        <v>3050</v>
      </c>
      <c r="F275" s="182">
        <v>3084</v>
      </c>
      <c r="G275" s="179">
        <v>2056</v>
      </c>
      <c r="H275" s="227">
        <v>274</v>
      </c>
    </row>
    <row r="276" spans="1:8" x14ac:dyDescent="0.3">
      <c r="A276" s="179">
        <v>2019</v>
      </c>
      <c r="B276" s="179" t="s">
        <v>3150</v>
      </c>
      <c r="C276" s="179" t="s">
        <v>3031</v>
      </c>
      <c r="D276" s="179" t="s">
        <v>133</v>
      </c>
      <c r="E276" s="179" t="s">
        <v>3036</v>
      </c>
      <c r="F276" s="182">
        <v>13231.5</v>
      </c>
      <c r="G276" s="179">
        <v>8821</v>
      </c>
      <c r="H276" s="227">
        <v>275</v>
      </c>
    </row>
    <row r="277" spans="1:8" x14ac:dyDescent="0.3">
      <c r="A277" s="179">
        <v>2019</v>
      </c>
      <c r="B277" s="179" t="s">
        <v>3150</v>
      </c>
      <c r="C277" s="179" t="s">
        <v>3031</v>
      </c>
      <c r="D277" s="179" t="s">
        <v>133</v>
      </c>
      <c r="E277" s="179" t="s">
        <v>3036</v>
      </c>
      <c r="F277" s="182">
        <v>13231.5</v>
      </c>
      <c r="G277" s="179">
        <v>8821</v>
      </c>
      <c r="H277" s="227">
        <v>276</v>
      </c>
    </row>
    <row r="278" spans="1:8" x14ac:dyDescent="0.3">
      <c r="A278" s="179">
        <v>2019</v>
      </c>
      <c r="B278" s="179" t="s">
        <v>3150</v>
      </c>
      <c r="C278" s="179" t="s">
        <v>3039</v>
      </c>
      <c r="D278" s="179" t="s">
        <v>133</v>
      </c>
      <c r="E278" s="179" t="s">
        <v>3036</v>
      </c>
      <c r="F278" s="182">
        <v>12370.5</v>
      </c>
      <c r="G278" s="179">
        <v>8247</v>
      </c>
      <c r="H278" s="227">
        <v>277</v>
      </c>
    </row>
    <row r="279" spans="1:8" x14ac:dyDescent="0.3">
      <c r="A279" s="179">
        <v>2019</v>
      </c>
      <c r="B279" s="179" t="s">
        <v>3150</v>
      </c>
      <c r="C279" s="179" t="s">
        <v>3039</v>
      </c>
      <c r="D279" s="179" t="s">
        <v>133</v>
      </c>
      <c r="E279" s="179" t="s">
        <v>3036</v>
      </c>
      <c r="F279" s="182">
        <v>12370.5</v>
      </c>
      <c r="G279" s="179">
        <v>8247</v>
      </c>
      <c r="H279" s="227">
        <v>278</v>
      </c>
    </row>
    <row r="280" spans="1:8" x14ac:dyDescent="0.3">
      <c r="A280" s="179">
        <v>2019</v>
      </c>
      <c r="B280" s="179" t="s">
        <v>3171</v>
      </c>
      <c r="C280" s="179" t="s">
        <v>3027</v>
      </c>
      <c r="D280" s="179" t="s">
        <v>134</v>
      </c>
      <c r="E280" s="179" t="s">
        <v>3028</v>
      </c>
      <c r="F280" s="182">
        <v>8832</v>
      </c>
      <c r="G280" s="179">
        <v>5888</v>
      </c>
      <c r="H280" s="227">
        <v>279</v>
      </c>
    </row>
    <row r="281" spans="1:8" x14ac:dyDescent="0.3">
      <c r="A281" s="179">
        <v>2019</v>
      </c>
      <c r="B281" s="179" t="s">
        <v>3171</v>
      </c>
      <c r="C281" s="179" t="s">
        <v>3027</v>
      </c>
      <c r="D281" s="179" t="s">
        <v>134</v>
      </c>
      <c r="E281" s="179" t="s">
        <v>3028</v>
      </c>
      <c r="F281" s="182">
        <v>8832</v>
      </c>
      <c r="G281" s="179">
        <v>5888</v>
      </c>
      <c r="H281" s="227">
        <v>280</v>
      </c>
    </row>
    <row r="282" spans="1:8" x14ac:dyDescent="0.3">
      <c r="A282" s="179">
        <v>2019</v>
      </c>
      <c r="B282" s="179" t="s">
        <v>3171</v>
      </c>
      <c r="C282" s="179" t="s">
        <v>3031</v>
      </c>
      <c r="D282" s="179" t="s">
        <v>134</v>
      </c>
      <c r="E282" s="179" t="s">
        <v>3028</v>
      </c>
      <c r="F282" s="182">
        <v>13413</v>
      </c>
      <c r="G282" s="179">
        <v>8942</v>
      </c>
      <c r="H282" s="227">
        <v>281</v>
      </c>
    </row>
    <row r="283" spans="1:8" x14ac:dyDescent="0.3">
      <c r="A283" s="179">
        <v>2019</v>
      </c>
      <c r="B283" s="179" t="s">
        <v>3171</v>
      </c>
      <c r="C283" s="179" t="s">
        <v>3031</v>
      </c>
      <c r="D283" s="179" t="s">
        <v>134</v>
      </c>
      <c r="E283" s="179" t="s">
        <v>3028</v>
      </c>
      <c r="F283" s="182">
        <v>13413</v>
      </c>
      <c r="G283" s="179">
        <v>8942</v>
      </c>
      <c r="H283" s="227">
        <v>282</v>
      </c>
    </row>
    <row r="284" spans="1:8" x14ac:dyDescent="0.3">
      <c r="A284" s="179">
        <v>2019</v>
      </c>
      <c r="B284" s="179" t="s">
        <v>3171</v>
      </c>
      <c r="C284" s="179" t="s">
        <v>3048</v>
      </c>
      <c r="D284" s="179" t="s">
        <v>134</v>
      </c>
      <c r="E284" s="179" t="s">
        <v>3028</v>
      </c>
      <c r="F284" s="182">
        <v>4026</v>
      </c>
      <c r="G284" s="179">
        <v>2684</v>
      </c>
      <c r="H284" s="227">
        <v>283</v>
      </c>
    </row>
    <row r="285" spans="1:8" x14ac:dyDescent="0.3">
      <c r="A285" s="179">
        <v>2019</v>
      </c>
      <c r="B285" s="179" t="s">
        <v>3171</v>
      </c>
      <c r="C285" s="179" t="s">
        <v>3048</v>
      </c>
      <c r="D285" s="179" t="s">
        <v>134</v>
      </c>
      <c r="E285" s="179" t="s">
        <v>3028</v>
      </c>
      <c r="F285" s="182">
        <v>4026</v>
      </c>
      <c r="G285" s="179">
        <v>2684</v>
      </c>
      <c r="H285" s="227">
        <v>284</v>
      </c>
    </row>
    <row r="286" spans="1:8" x14ac:dyDescent="0.3">
      <c r="A286" s="179">
        <v>2019</v>
      </c>
      <c r="B286" s="179" t="s">
        <v>3171</v>
      </c>
      <c r="C286" s="179" t="s">
        <v>3027</v>
      </c>
      <c r="D286" s="179" t="s">
        <v>135</v>
      </c>
      <c r="E286" s="179" t="s">
        <v>3036</v>
      </c>
      <c r="F286" s="182">
        <v>8832</v>
      </c>
      <c r="G286" s="179">
        <v>5888</v>
      </c>
      <c r="H286" s="227">
        <v>285</v>
      </c>
    </row>
    <row r="287" spans="1:8" x14ac:dyDescent="0.3">
      <c r="A287" s="179">
        <v>2019</v>
      </c>
      <c r="B287" s="179" t="s">
        <v>3171</v>
      </c>
      <c r="C287" s="179" t="s">
        <v>3027</v>
      </c>
      <c r="D287" s="179" t="s">
        <v>135</v>
      </c>
      <c r="E287" s="179" t="s">
        <v>3036</v>
      </c>
      <c r="F287" s="182">
        <v>8832</v>
      </c>
      <c r="G287" s="179">
        <v>5888</v>
      </c>
      <c r="H287" s="227">
        <v>286</v>
      </c>
    </row>
    <row r="288" spans="1:8" x14ac:dyDescent="0.3">
      <c r="A288" s="179">
        <v>2019</v>
      </c>
      <c r="B288" s="179" t="s">
        <v>3171</v>
      </c>
      <c r="C288" s="179" t="s">
        <v>3039</v>
      </c>
      <c r="D288" s="179" t="s">
        <v>135</v>
      </c>
      <c r="E288" s="179" t="s">
        <v>3036</v>
      </c>
      <c r="F288" s="182">
        <v>3547.5</v>
      </c>
      <c r="G288" s="179">
        <v>2365</v>
      </c>
      <c r="H288" s="227">
        <v>287</v>
      </c>
    </row>
    <row r="289" spans="1:8" x14ac:dyDescent="0.3">
      <c r="A289" s="179">
        <v>2019</v>
      </c>
      <c r="B289" s="179" t="s">
        <v>3171</v>
      </c>
      <c r="C289" s="179" t="s">
        <v>3039</v>
      </c>
      <c r="D289" s="179" t="s">
        <v>135</v>
      </c>
      <c r="E289" s="179" t="s">
        <v>3036</v>
      </c>
      <c r="F289" s="182">
        <v>3547.5</v>
      </c>
      <c r="G289" s="179">
        <v>2365</v>
      </c>
      <c r="H289" s="227">
        <v>288</v>
      </c>
    </row>
    <row r="290" spans="1:8" x14ac:dyDescent="0.3">
      <c r="A290" s="179">
        <v>2019</v>
      </c>
      <c r="B290" s="179" t="s">
        <v>3171</v>
      </c>
      <c r="C290" s="179" t="s">
        <v>3031</v>
      </c>
      <c r="D290" s="179" t="s">
        <v>3042</v>
      </c>
      <c r="E290" s="179" t="s">
        <v>3043</v>
      </c>
      <c r="F290" s="182">
        <v>9486</v>
      </c>
      <c r="G290" s="179">
        <v>6324</v>
      </c>
      <c r="H290" s="227">
        <v>289</v>
      </c>
    </row>
    <row r="291" spans="1:8" x14ac:dyDescent="0.3">
      <c r="A291" s="179">
        <v>2019</v>
      </c>
      <c r="B291" s="179" t="s">
        <v>3171</v>
      </c>
      <c r="C291" s="179" t="s">
        <v>3031</v>
      </c>
      <c r="D291" s="179" t="s">
        <v>3042</v>
      </c>
      <c r="E291" s="179" t="s">
        <v>3043</v>
      </c>
      <c r="F291" s="182">
        <v>9486</v>
      </c>
      <c r="G291" s="179">
        <v>6324</v>
      </c>
      <c r="H291" s="227">
        <v>290</v>
      </c>
    </row>
    <row r="292" spans="1:8" x14ac:dyDescent="0.3">
      <c r="A292" s="179">
        <v>2019</v>
      </c>
      <c r="B292" s="179" t="s">
        <v>3171</v>
      </c>
      <c r="C292" s="179" t="s">
        <v>3048</v>
      </c>
      <c r="D292" s="179" t="s">
        <v>3042</v>
      </c>
      <c r="E292" s="179" t="s">
        <v>3043</v>
      </c>
      <c r="F292" s="182">
        <v>7342.5</v>
      </c>
      <c r="G292" s="179">
        <v>4895</v>
      </c>
      <c r="H292" s="227">
        <v>291</v>
      </c>
    </row>
    <row r="293" spans="1:8" x14ac:dyDescent="0.3">
      <c r="A293" s="179">
        <v>2019</v>
      </c>
      <c r="B293" s="179" t="s">
        <v>3171</v>
      </c>
      <c r="C293" s="179" t="s">
        <v>3048</v>
      </c>
      <c r="D293" s="179" t="s">
        <v>3042</v>
      </c>
      <c r="E293" s="179" t="s">
        <v>3043</v>
      </c>
      <c r="F293" s="182">
        <v>7342.5</v>
      </c>
      <c r="G293" s="179">
        <v>4895</v>
      </c>
      <c r="H293" s="227">
        <v>292</v>
      </c>
    </row>
    <row r="294" spans="1:8" x14ac:dyDescent="0.3">
      <c r="A294" s="179">
        <v>2019</v>
      </c>
      <c r="B294" s="179" t="s">
        <v>3171</v>
      </c>
      <c r="C294" s="179" t="s">
        <v>3031</v>
      </c>
      <c r="D294" s="179" t="s">
        <v>3049</v>
      </c>
      <c r="E294" s="179" t="s">
        <v>3050</v>
      </c>
      <c r="F294" s="182">
        <v>3238.5</v>
      </c>
      <c r="G294" s="179">
        <v>2159</v>
      </c>
      <c r="H294" s="227">
        <v>293</v>
      </c>
    </row>
    <row r="295" spans="1:8" x14ac:dyDescent="0.3">
      <c r="A295" s="179">
        <v>2019</v>
      </c>
      <c r="B295" s="179" t="s">
        <v>3171</v>
      </c>
      <c r="C295" s="179" t="s">
        <v>3031</v>
      </c>
      <c r="D295" s="179" t="s">
        <v>3049</v>
      </c>
      <c r="E295" s="179" t="s">
        <v>3050</v>
      </c>
      <c r="F295" s="182">
        <v>3238.5</v>
      </c>
      <c r="G295" s="179">
        <v>2159</v>
      </c>
      <c r="H295" s="227">
        <v>294</v>
      </c>
    </row>
    <row r="296" spans="1:8" x14ac:dyDescent="0.3">
      <c r="A296" s="179">
        <v>2019</v>
      </c>
      <c r="B296" s="179" t="s">
        <v>3171</v>
      </c>
      <c r="C296" s="179" t="s">
        <v>3039</v>
      </c>
      <c r="D296" s="179" t="s">
        <v>3049</v>
      </c>
      <c r="E296" s="179" t="s">
        <v>3050</v>
      </c>
      <c r="F296" s="182">
        <v>3547.5</v>
      </c>
      <c r="G296" s="179">
        <v>2365</v>
      </c>
      <c r="H296" s="227">
        <v>295</v>
      </c>
    </row>
    <row r="297" spans="1:8" x14ac:dyDescent="0.3">
      <c r="A297" s="179">
        <v>2019</v>
      </c>
      <c r="B297" s="179" t="s">
        <v>3171</v>
      </c>
      <c r="C297" s="179" t="s">
        <v>3039</v>
      </c>
      <c r="D297" s="179" t="s">
        <v>3049</v>
      </c>
      <c r="E297" s="179" t="s">
        <v>3050</v>
      </c>
      <c r="F297" s="182">
        <v>3547.5</v>
      </c>
      <c r="G297" s="179">
        <v>2365</v>
      </c>
      <c r="H297" s="227">
        <v>296</v>
      </c>
    </row>
    <row r="298" spans="1:8" x14ac:dyDescent="0.3">
      <c r="A298" s="179">
        <v>2020</v>
      </c>
      <c r="B298" s="179" t="s">
        <v>3026</v>
      </c>
      <c r="C298" s="179" t="s">
        <v>3027</v>
      </c>
      <c r="D298" s="179" t="s">
        <v>134</v>
      </c>
      <c r="E298" s="179" t="s">
        <v>3028</v>
      </c>
      <c r="F298" s="182">
        <v>8943</v>
      </c>
      <c r="G298" s="179">
        <v>5962</v>
      </c>
      <c r="H298" s="227">
        <v>297</v>
      </c>
    </row>
    <row r="299" spans="1:8" x14ac:dyDescent="0.3">
      <c r="A299" s="179">
        <v>2020</v>
      </c>
      <c r="B299" s="179" t="s">
        <v>3026</v>
      </c>
      <c r="C299" s="179" t="s">
        <v>3027</v>
      </c>
      <c r="D299" s="179" t="s">
        <v>134</v>
      </c>
      <c r="E299" s="179" t="s">
        <v>3028</v>
      </c>
      <c r="F299" s="182">
        <v>8943</v>
      </c>
      <c r="G299" s="179">
        <v>5962</v>
      </c>
      <c r="H299" s="227">
        <v>298</v>
      </c>
    </row>
    <row r="300" spans="1:8" x14ac:dyDescent="0.3">
      <c r="A300" s="179">
        <v>2020</v>
      </c>
      <c r="B300" s="179" t="s">
        <v>3026</v>
      </c>
      <c r="C300" s="179" t="s">
        <v>3031</v>
      </c>
      <c r="D300" s="179" t="s">
        <v>134</v>
      </c>
      <c r="E300" s="179" t="s">
        <v>3028</v>
      </c>
      <c r="F300" s="182">
        <v>2395.5</v>
      </c>
      <c r="G300" s="179">
        <v>1597</v>
      </c>
      <c r="H300" s="227">
        <v>299</v>
      </c>
    </row>
    <row r="301" spans="1:8" x14ac:dyDescent="0.3">
      <c r="A301" s="179">
        <v>2020</v>
      </c>
      <c r="B301" s="179" t="s">
        <v>3026</v>
      </c>
      <c r="C301" s="179" t="s">
        <v>3031</v>
      </c>
      <c r="D301" s="179" t="s">
        <v>134</v>
      </c>
      <c r="E301" s="179" t="s">
        <v>3028</v>
      </c>
      <c r="F301" s="182">
        <v>11761.5</v>
      </c>
      <c r="G301" s="179">
        <v>7841</v>
      </c>
      <c r="H301" s="227">
        <v>300</v>
      </c>
    </row>
    <row r="302" spans="1:8" x14ac:dyDescent="0.3">
      <c r="A302" s="179">
        <v>2020</v>
      </c>
      <c r="B302" s="179" t="s">
        <v>3026</v>
      </c>
      <c r="C302" s="179" t="s">
        <v>3031</v>
      </c>
      <c r="D302" s="179" t="s">
        <v>134</v>
      </c>
      <c r="E302" s="179" t="s">
        <v>3028</v>
      </c>
      <c r="F302" s="182">
        <v>2395.5</v>
      </c>
      <c r="G302" s="179">
        <v>1597</v>
      </c>
      <c r="H302" s="227">
        <v>301</v>
      </c>
    </row>
    <row r="303" spans="1:8" x14ac:dyDescent="0.3">
      <c r="A303" s="179">
        <v>2020</v>
      </c>
      <c r="B303" s="179" t="s">
        <v>3026</v>
      </c>
      <c r="C303" s="179" t="s">
        <v>3031</v>
      </c>
      <c r="D303" s="179" t="s">
        <v>134</v>
      </c>
      <c r="E303" s="179" t="s">
        <v>3028</v>
      </c>
      <c r="F303" s="182">
        <v>11761.5</v>
      </c>
      <c r="G303" s="179">
        <v>7841</v>
      </c>
      <c r="H303" s="227">
        <v>302</v>
      </c>
    </row>
    <row r="304" spans="1:8" x14ac:dyDescent="0.3">
      <c r="A304" s="179">
        <v>2020</v>
      </c>
      <c r="B304" s="179" t="s">
        <v>3026</v>
      </c>
      <c r="C304" s="179" t="s">
        <v>3027</v>
      </c>
      <c r="D304" s="179" t="s">
        <v>135</v>
      </c>
      <c r="E304" s="179" t="s">
        <v>3036</v>
      </c>
      <c r="F304" s="182">
        <v>14596.5</v>
      </c>
      <c r="G304" s="179">
        <v>9731</v>
      </c>
      <c r="H304" s="227">
        <v>303</v>
      </c>
    </row>
    <row r="305" spans="1:8" x14ac:dyDescent="0.3">
      <c r="A305" s="179">
        <v>2020</v>
      </c>
      <c r="B305" s="179" t="s">
        <v>3026</v>
      </c>
      <c r="C305" s="179" t="s">
        <v>3027</v>
      </c>
      <c r="D305" s="179" t="s">
        <v>135</v>
      </c>
      <c r="E305" s="179" t="s">
        <v>3036</v>
      </c>
      <c r="F305" s="182">
        <v>14596.5</v>
      </c>
      <c r="G305" s="179">
        <v>9731</v>
      </c>
      <c r="H305" s="227">
        <v>304</v>
      </c>
    </row>
    <row r="306" spans="1:8" x14ac:dyDescent="0.3">
      <c r="A306" s="179">
        <v>2020</v>
      </c>
      <c r="B306" s="179" t="s">
        <v>3026</v>
      </c>
      <c r="C306" s="179" t="s">
        <v>3039</v>
      </c>
      <c r="D306" s="179" t="s">
        <v>135</v>
      </c>
      <c r="E306" s="179" t="s">
        <v>3036</v>
      </c>
      <c r="F306" s="182">
        <v>8793</v>
      </c>
      <c r="G306" s="179">
        <v>5862</v>
      </c>
      <c r="H306" s="227">
        <v>305</v>
      </c>
    </row>
    <row r="307" spans="1:8" x14ac:dyDescent="0.3">
      <c r="A307" s="179">
        <v>2020</v>
      </c>
      <c r="B307" s="179" t="s">
        <v>3026</v>
      </c>
      <c r="C307" s="179" t="s">
        <v>3039</v>
      </c>
      <c r="D307" s="179" t="s">
        <v>135</v>
      </c>
      <c r="E307" s="179" t="s">
        <v>3036</v>
      </c>
      <c r="F307" s="182">
        <v>8793</v>
      </c>
      <c r="G307" s="179">
        <v>5862</v>
      </c>
      <c r="H307" s="227">
        <v>306</v>
      </c>
    </row>
    <row r="308" spans="1:8" x14ac:dyDescent="0.3">
      <c r="A308" s="179">
        <v>2020</v>
      </c>
      <c r="B308" s="179" t="s">
        <v>3026</v>
      </c>
      <c r="C308" s="179" t="s">
        <v>3031</v>
      </c>
      <c r="D308" s="179" t="s">
        <v>3042</v>
      </c>
      <c r="E308" s="179" t="s">
        <v>3043</v>
      </c>
      <c r="F308" s="182">
        <v>4666</v>
      </c>
      <c r="G308" s="179">
        <v>5623</v>
      </c>
      <c r="H308" s="227">
        <v>307</v>
      </c>
    </row>
    <row r="309" spans="1:8" x14ac:dyDescent="0.3">
      <c r="A309" s="179">
        <v>2020</v>
      </c>
      <c r="B309" s="179" t="s">
        <v>3026</v>
      </c>
      <c r="C309" s="179" t="s">
        <v>3031</v>
      </c>
      <c r="D309" s="179" t="s">
        <v>3042</v>
      </c>
      <c r="E309" s="179" t="s">
        <v>3043</v>
      </c>
      <c r="F309" s="182">
        <v>7318.5</v>
      </c>
      <c r="G309" s="179">
        <v>4879</v>
      </c>
      <c r="H309" s="227">
        <v>308</v>
      </c>
    </row>
    <row r="310" spans="1:8" x14ac:dyDescent="0.3">
      <c r="A310" s="179">
        <v>2020</v>
      </c>
      <c r="B310" s="179" t="s">
        <v>3026</v>
      </c>
      <c r="C310" s="179" t="s">
        <v>3031</v>
      </c>
      <c r="D310" s="179" t="s">
        <v>3042</v>
      </c>
      <c r="E310" s="179" t="s">
        <v>3043</v>
      </c>
      <c r="F310" s="182">
        <v>4666</v>
      </c>
      <c r="G310" s="179">
        <v>5623</v>
      </c>
      <c r="H310" s="227">
        <v>309</v>
      </c>
    </row>
    <row r="311" spans="1:8" x14ac:dyDescent="0.3">
      <c r="A311" s="179">
        <v>2020</v>
      </c>
      <c r="B311" s="179" t="s">
        <v>3026</v>
      </c>
      <c r="C311" s="179" t="s">
        <v>3031</v>
      </c>
      <c r="D311" s="179" t="s">
        <v>3042</v>
      </c>
      <c r="E311" s="179" t="s">
        <v>3043</v>
      </c>
      <c r="F311" s="182">
        <v>7318.5</v>
      </c>
      <c r="G311" s="179">
        <v>4879</v>
      </c>
      <c r="H311" s="227">
        <v>310</v>
      </c>
    </row>
    <row r="312" spans="1:8" x14ac:dyDescent="0.3">
      <c r="A312" s="179">
        <v>2020</v>
      </c>
      <c r="B312" s="179" t="s">
        <v>3026</v>
      </c>
      <c r="C312" s="179" t="s">
        <v>3048</v>
      </c>
      <c r="D312" s="179" t="s">
        <v>3049</v>
      </c>
      <c r="E312" s="179" t="s">
        <v>3050</v>
      </c>
      <c r="F312" s="182">
        <v>3553.5</v>
      </c>
      <c r="G312" s="179">
        <v>2369</v>
      </c>
      <c r="H312" s="227">
        <v>311</v>
      </c>
    </row>
    <row r="313" spans="1:8" x14ac:dyDescent="0.3">
      <c r="A313" s="179">
        <v>2020</v>
      </c>
      <c r="B313" s="179" t="s">
        <v>3026</v>
      </c>
      <c r="C313" s="179" t="s">
        <v>3048</v>
      </c>
      <c r="D313" s="179" t="s">
        <v>3049</v>
      </c>
      <c r="E313" s="179" t="s">
        <v>3050</v>
      </c>
      <c r="F313" s="182">
        <v>3553.5</v>
      </c>
      <c r="G313" s="179">
        <v>2369</v>
      </c>
      <c r="H313" s="227">
        <v>312</v>
      </c>
    </row>
    <row r="314" spans="1:8" x14ac:dyDescent="0.3">
      <c r="A314" s="179">
        <v>2020</v>
      </c>
      <c r="B314" s="179" t="s">
        <v>3026</v>
      </c>
      <c r="C314" s="179" t="s">
        <v>3027</v>
      </c>
      <c r="D314" s="179" t="s">
        <v>133</v>
      </c>
      <c r="E314" s="179" t="s">
        <v>3036</v>
      </c>
      <c r="F314" s="182">
        <v>14596.5</v>
      </c>
      <c r="G314" s="179">
        <v>9731</v>
      </c>
      <c r="H314" s="227">
        <v>313</v>
      </c>
    </row>
    <row r="315" spans="1:8" x14ac:dyDescent="0.3">
      <c r="A315" s="179">
        <v>2020</v>
      </c>
      <c r="B315" s="179" t="s">
        <v>3026</v>
      </c>
      <c r="C315" s="179" t="s">
        <v>3027</v>
      </c>
      <c r="D315" s="179" t="s">
        <v>133</v>
      </c>
      <c r="E315" s="179" t="s">
        <v>3036</v>
      </c>
      <c r="F315" s="182">
        <v>14596.5</v>
      </c>
      <c r="G315" s="179">
        <v>9731</v>
      </c>
      <c r="H315" s="227">
        <v>314</v>
      </c>
    </row>
    <row r="316" spans="1:8" x14ac:dyDescent="0.3">
      <c r="A316" s="179">
        <v>2020</v>
      </c>
      <c r="B316" s="179" t="s">
        <v>3026</v>
      </c>
      <c r="C316" s="179" t="s">
        <v>3039</v>
      </c>
      <c r="D316" s="179" t="s">
        <v>133</v>
      </c>
      <c r="E316" s="179" t="s">
        <v>3036</v>
      </c>
      <c r="F316" s="182">
        <v>8793</v>
      </c>
      <c r="G316" s="179">
        <v>5862</v>
      </c>
      <c r="H316" s="227">
        <v>315</v>
      </c>
    </row>
    <row r="317" spans="1:8" x14ac:dyDescent="0.3">
      <c r="A317" s="179">
        <v>2020</v>
      </c>
      <c r="B317" s="179" t="s">
        <v>3026</v>
      </c>
      <c r="C317" s="179" t="s">
        <v>3039</v>
      </c>
      <c r="D317" s="179" t="s">
        <v>133</v>
      </c>
      <c r="E317" s="179" t="s">
        <v>3036</v>
      </c>
      <c r="F317" s="182">
        <v>8793</v>
      </c>
      <c r="G317" s="179">
        <v>5862</v>
      </c>
      <c r="H317" s="227">
        <v>316</v>
      </c>
    </row>
    <row r="318" spans="1:8" x14ac:dyDescent="0.3">
      <c r="A318" s="179">
        <v>2020</v>
      </c>
      <c r="B318" s="179" t="s">
        <v>3057</v>
      </c>
      <c r="C318" s="179" t="s">
        <v>3031</v>
      </c>
      <c r="D318" s="179" t="s">
        <v>134</v>
      </c>
      <c r="E318" s="179" t="s">
        <v>3028</v>
      </c>
      <c r="F318" s="182">
        <v>4887</v>
      </c>
      <c r="G318" s="179">
        <v>3258</v>
      </c>
      <c r="H318" s="227">
        <v>317</v>
      </c>
    </row>
    <row r="319" spans="1:8" x14ac:dyDescent="0.3">
      <c r="A319" s="179">
        <v>2020</v>
      </c>
      <c r="B319" s="179" t="s">
        <v>3057</v>
      </c>
      <c r="C319" s="179" t="s">
        <v>3031</v>
      </c>
      <c r="D319" s="179" t="s">
        <v>134</v>
      </c>
      <c r="E319" s="179" t="s">
        <v>3028</v>
      </c>
      <c r="F319" s="182">
        <v>4887</v>
      </c>
      <c r="G319" s="179">
        <v>3258</v>
      </c>
      <c r="H319" s="227">
        <v>318</v>
      </c>
    </row>
    <row r="320" spans="1:8" x14ac:dyDescent="0.3">
      <c r="A320" s="179">
        <v>2020</v>
      </c>
      <c r="B320" s="179" t="s">
        <v>3057</v>
      </c>
      <c r="C320" s="179" t="s">
        <v>3031</v>
      </c>
      <c r="D320" s="179" t="s">
        <v>135</v>
      </c>
      <c r="E320" s="179" t="s">
        <v>3036</v>
      </c>
      <c r="F320" s="182">
        <v>13428</v>
      </c>
      <c r="G320" s="179">
        <v>8952</v>
      </c>
      <c r="H320" s="227">
        <v>319</v>
      </c>
    </row>
    <row r="321" spans="1:8" x14ac:dyDescent="0.3">
      <c r="A321" s="179">
        <v>2020</v>
      </c>
      <c r="B321" s="179" t="s">
        <v>3057</v>
      </c>
      <c r="C321" s="179" t="s">
        <v>3031</v>
      </c>
      <c r="D321" s="179" t="s">
        <v>135</v>
      </c>
      <c r="E321" s="179" t="s">
        <v>3036</v>
      </c>
      <c r="F321" s="182">
        <v>13428</v>
      </c>
      <c r="G321" s="179">
        <v>8952</v>
      </c>
      <c r="H321" s="227">
        <v>320</v>
      </c>
    </row>
    <row r="322" spans="1:8" x14ac:dyDescent="0.3">
      <c r="A322" s="179">
        <v>2020</v>
      </c>
      <c r="B322" s="179" t="s">
        <v>3057</v>
      </c>
      <c r="C322" s="179" t="s">
        <v>3039</v>
      </c>
      <c r="D322" s="179" t="s">
        <v>135</v>
      </c>
      <c r="E322" s="179" t="s">
        <v>3036</v>
      </c>
      <c r="F322" s="182">
        <v>11122.5</v>
      </c>
      <c r="G322" s="179">
        <v>7415</v>
      </c>
      <c r="H322" s="227">
        <v>321</v>
      </c>
    </row>
    <row r="323" spans="1:8" x14ac:dyDescent="0.3">
      <c r="A323" s="179">
        <v>2020</v>
      </c>
      <c r="B323" s="179" t="s">
        <v>3057</v>
      </c>
      <c r="C323" s="179" t="s">
        <v>3039</v>
      </c>
      <c r="D323" s="179" t="s">
        <v>135</v>
      </c>
      <c r="E323" s="179" t="s">
        <v>3036</v>
      </c>
      <c r="F323" s="182">
        <v>11122.5</v>
      </c>
      <c r="G323" s="179">
        <v>7415</v>
      </c>
      <c r="H323" s="227">
        <v>322</v>
      </c>
    </row>
    <row r="324" spans="1:8" x14ac:dyDescent="0.3">
      <c r="A324" s="179">
        <v>2020</v>
      </c>
      <c r="B324" s="179" t="s">
        <v>3057</v>
      </c>
      <c r="C324" s="179" t="s">
        <v>3027</v>
      </c>
      <c r="D324" s="179" t="s">
        <v>3042</v>
      </c>
      <c r="E324" s="179" t="s">
        <v>3043</v>
      </c>
      <c r="F324" s="182">
        <v>3897</v>
      </c>
      <c r="G324" s="179">
        <v>2598</v>
      </c>
      <c r="H324" s="227">
        <v>323</v>
      </c>
    </row>
    <row r="325" spans="1:8" x14ac:dyDescent="0.3">
      <c r="A325" s="179">
        <v>2020</v>
      </c>
      <c r="B325" s="179" t="s">
        <v>3057</v>
      </c>
      <c r="C325" s="179" t="s">
        <v>3027</v>
      </c>
      <c r="D325" s="179" t="s">
        <v>3042</v>
      </c>
      <c r="E325" s="179" t="s">
        <v>3043</v>
      </c>
      <c r="F325" s="182">
        <v>8832</v>
      </c>
      <c r="G325" s="179">
        <v>5888</v>
      </c>
      <c r="H325" s="227">
        <v>324</v>
      </c>
    </row>
    <row r="326" spans="1:8" x14ac:dyDescent="0.3">
      <c r="A326" s="179">
        <v>2020</v>
      </c>
      <c r="B326" s="179" t="s">
        <v>3057</v>
      </c>
      <c r="C326" s="179" t="s">
        <v>3027</v>
      </c>
      <c r="D326" s="179" t="s">
        <v>3042</v>
      </c>
      <c r="E326" s="179" t="s">
        <v>3043</v>
      </c>
      <c r="F326" s="182">
        <v>3897</v>
      </c>
      <c r="G326" s="179">
        <v>2598</v>
      </c>
      <c r="H326" s="227">
        <v>325</v>
      </c>
    </row>
    <row r="327" spans="1:8" x14ac:dyDescent="0.3">
      <c r="A327" s="179">
        <v>2020</v>
      </c>
      <c r="B327" s="179" t="s">
        <v>3057</v>
      </c>
      <c r="C327" s="179" t="s">
        <v>3027</v>
      </c>
      <c r="D327" s="179" t="s">
        <v>3042</v>
      </c>
      <c r="E327" s="179" t="s">
        <v>3043</v>
      </c>
      <c r="F327" s="182">
        <v>8832</v>
      </c>
      <c r="G327" s="179">
        <v>5888</v>
      </c>
      <c r="H327" s="227">
        <v>326</v>
      </c>
    </row>
    <row r="328" spans="1:8" x14ac:dyDescent="0.3">
      <c r="A328" s="179">
        <v>2020</v>
      </c>
      <c r="B328" s="179" t="s">
        <v>3057</v>
      </c>
      <c r="C328" s="179" t="s">
        <v>3027</v>
      </c>
      <c r="D328" s="179" t="s">
        <v>3049</v>
      </c>
      <c r="E328" s="179" t="s">
        <v>3050</v>
      </c>
      <c r="F328" s="182">
        <v>14647.5</v>
      </c>
      <c r="G328" s="179">
        <v>9765</v>
      </c>
      <c r="H328" s="227">
        <v>327</v>
      </c>
    </row>
    <row r="329" spans="1:8" x14ac:dyDescent="0.3">
      <c r="A329" s="179">
        <v>2020</v>
      </c>
      <c r="B329" s="179" t="s">
        <v>3057</v>
      </c>
      <c r="C329" s="179" t="s">
        <v>3027</v>
      </c>
      <c r="D329" s="179" t="s">
        <v>3049</v>
      </c>
      <c r="E329" s="179" t="s">
        <v>3050</v>
      </c>
      <c r="F329" s="182">
        <v>14647.5</v>
      </c>
      <c r="G329" s="179">
        <v>9765</v>
      </c>
      <c r="H329" s="227">
        <v>328</v>
      </c>
    </row>
    <row r="330" spans="1:8" x14ac:dyDescent="0.3">
      <c r="A330" s="179">
        <v>2020</v>
      </c>
      <c r="B330" s="179" t="s">
        <v>3057</v>
      </c>
      <c r="C330" s="179" t="s">
        <v>3039</v>
      </c>
      <c r="D330" s="179" t="s">
        <v>3049</v>
      </c>
      <c r="E330" s="179" t="s">
        <v>3050</v>
      </c>
      <c r="F330" s="182">
        <v>11122.5</v>
      </c>
      <c r="G330" s="179">
        <v>7415</v>
      </c>
      <c r="H330" s="227">
        <v>329</v>
      </c>
    </row>
    <row r="331" spans="1:8" x14ac:dyDescent="0.3">
      <c r="A331" s="179">
        <v>2020</v>
      </c>
      <c r="B331" s="179" t="s">
        <v>3057</v>
      </c>
      <c r="C331" s="179" t="s">
        <v>3039</v>
      </c>
      <c r="D331" s="179" t="s">
        <v>3049</v>
      </c>
      <c r="E331" s="179" t="s">
        <v>3050</v>
      </c>
      <c r="F331" s="182">
        <v>11122.5</v>
      </c>
      <c r="G331" s="179">
        <v>7415</v>
      </c>
      <c r="H331" s="227">
        <v>330</v>
      </c>
    </row>
    <row r="332" spans="1:8" x14ac:dyDescent="0.3">
      <c r="A332" s="179">
        <v>2020</v>
      </c>
      <c r="B332" s="179" t="s">
        <v>3057</v>
      </c>
      <c r="C332" s="179" t="s">
        <v>3031</v>
      </c>
      <c r="D332" s="179" t="s">
        <v>133</v>
      </c>
      <c r="E332" s="179" t="s">
        <v>3036</v>
      </c>
      <c r="F332" s="182">
        <v>13428</v>
      </c>
      <c r="G332" s="179">
        <v>8952</v>
      </c>
      <c r="H332" s="227">
        <v>331</v>
      </c>
    </row>
    <row r="333" spans="1:8" x14ac:dyDescent="0.3">
      <c r="A333" s="179">
        <v>2020</v>
      </c>
      <c r="B333" s="179" t="s">
        <v>3057</v>
      </c>
      <c r="C333" s="179" t="s">
        <v>3031</v>
      </c>
      <c r="D333" s="179" t="s">
        <v>133</v>
      </c>
      <c r="E333" s="179" t="s">
        <v>3036</v>
      </c>
      <c r="F333" s="182">
        <v>13428</v>
      </c>
      <c r="G333" s="179">
        <v>8952</v>
      </c>
      <c r="H333" s="227">
        <v>332</v>
      </c>
    </row>
    <row r="334" spans="1:8" x14ac:dyDescent="0.3">
      <c r="A334" s="179">
        <v>2020</v>
      </c>
      <c r="B334" s="179" t="s">
        <v>3057</v>
      </c>
      <c r="C334" s="179" t="s">
        <v>3048</v>
      </c>
      <c r="D334" s="179" t="s">
        <v>133</v>
      </c>
      <c r="E334" s="179" t="s">
        <v>3036</v>
      </c>
      <c r="F334" s="182">
        <v>7480.5</v>
      </c>
      <c r="G334" s="179">
        <v>4987</v>
      </c>
      <c r="H334" s="227">
        <v>333</v>
      </c>
    </row>
    <row r="335" spans="1:8" x14ac:dyDescent="0.3">
      <c r="A335" s="179">
        <v>2020</v>
      </c>
      <c r="B335" s="179" t="s">
        <v>3057</v>
      </c>
      <c r="C335" s="179" t="s">
        <v>3048</v>
      </c>
      <c r="D335" s="179" t="s">
        <v>133</v>
      </c>
      <c r="E335" s="179" t="s">
        <v>3036</v>
      </c>
      <c r="F335" s="182">
        <v>7480.5</v>
      </c>
      <c r="G335" s="179">
        <v>4987</v>
      </c>
      <c r="H335" s="227">
        <v>334</v>
      </c>
    </row>
    <row r="336" spans="1:8" x14ac:dyDescent="0.3">
      <c r="A336" s="179">
        <v>2020</v>
      </c>
      <c r="B336" s="179" t="s">
        <v>3076</v>
      </c>
      <c r="C336" s="179" t="s">
        <v>3031</v>
      </c>
      <c r="D336" s="179" t="s">
        <v>134</v>
      </c>
      <c r="E336" s="179" t="s">
        <v>3028</v>
      </c>
      <c r="F336" s="182">
        <v>867</v>
      </c>
      <c r="G336" s="179">
        <v>578</v>
      </c>
      <c r="H336" s="227">
        <v>335</v>
      </c>
    </row>
    <row r="337" spans="1:8" x14ac:dyDescent="0.3">
      <c r="A337" s="179">
        <v>2020</v>
      </c>
      <c r="B337" s="179" t="s">
        <v>3076</v>
      </c>
      <c r="C337" s="179" t="s">
        <v>3031</v>
      </c>
      <c r="D337" s="179" t="s">
        <v>134</v>
      </c>
      <c r="E337" s="179" t="s">
        <v>3028</v>
      </c>
      <c r="F337" s="182">
        <v>867</v>
      </c>
      <c r="G337" s="179">
        <v>578</v>
      </c>
      <c r="H337" s="227">
        <v>336</v>
      </c>
    </row>
    <row r="338" spans="1:8" x14ac:dyDescent="0.3">
      <c r="A338" s="179">
        <v>2020</v>
      </c>
      <c r="B338" s="179" t="s">
        <v>3076</v>
      </c>
      <c r="C338" s="179" t="s">
        <v>3039</v>
      </c>
      <c r="D338" s="179" t="s">
        <v>134</v>
      </c>
      <c r="E338" s="179" t="s">
        <v>3028</v>
      </c>
      <c r="F338" s="182">
        <v>14619</v>
      </c>
      <c r="G338" s="179">
        <v>9746</v>
      </c>
      <c r="H338" s="227">
        <v>337</v>
      </c>
    </row>
    <row r="339" spans="1:8" x14ac:dyDescent="0.3">
      <c r="A339" s="179">
        <v>2020</v>
      </c>
      <c r="B339" s="179" t="s">
        <v>3076</v>
      </c>
      <c r="C339" s="179" t="s">
        <v>3039</v>
      </c>
      <c r="D339" s="179" t="s">
        <v>134</v>
      </c>
      <c r="E339" s="179" t="s">
        <v>3028</v>
      </c>
      <c r="F339" s="182">
        <v>14619</v>
      </c>
      <c r="G339" s="179">
        <v>9746</v>
      </c>
      <c r="H339" s="227">
        <v>338</v>
      </c>
    </row>
    <row r="340" spans="1:8" x14ac:dyDescent="0.3">
      <c r="A340" s="179">
        <v>2020</v>
      </c>
      <c r="B340" s="179" t="s">
        <v>3076</v>
      </c>
      <c r="C340" s="179" t="s">
        <v>3031</v>
      </c>
      <c r="D340" s="179" t="s">
        <v>135</v>
      </c>
      <c r="E340" s="179" t="s">
        <v>3036</v>
      </c>
      <c r="F340" s="182">
        <v>5380.5</v>
      </c>
      <c r="G340" s="179">
        <v>3587</v>
      </c>
      <c r="H340" s="227">
        <v>339</v>
      </c>
    </row>
    <row r="341" spans="1:8" x14ac:dyDescent="0.3">
      <c r="A341" s="179">
        <v>2020</v>
      </c>
      <c r="B341" s="179" t="s">
        <v>3076</v>
      </c>
      <c r="C341" s="179" t="s">
        <v>3031</v>
      </c>
      <c r="D341" s="179" t="s">
        <v>135</v>
      </c>
      <c r="E341" s="179" t="s">
        <v>3036</v>
      </c>
      <c r="F341" s="182">
        <v>5380.5</v>
      </c>
      <c r="G341" s="179">
        <v>3587</v>
      </c>
      <c r="H341" s="227">
        <v>340</v>
      </c>
    </row>
    <row r="342" spans="1:8" x14ac:dyDescent="0.3">
      <c r="A342" s="179">
        <v>2020</v>
      </c>
      <c r="B342" s="179" t="s">
        <v>3076</v>
      </c>
      <c r="C342" s="179" t="s">
        <v>3039</v>
      </c>
      <c r="D342" s="179" t="s">
        <v>135</v>
      </c>
      <c r="E342" s="179" t="s">
        <v>3036</v>
      </c>
      <c r="F342" s="182">
        <v>14619</v>
      </c>
      <c r="G342" s="179">
        <v>9746</v>
      </c>
      <c r="H342" s="227">
        <v>341</v>
      </c>
    </row>
    <row r="343" spans="1:8" x14ac:dyDescent="0.3">
      <c r="A343" s="179">
        <v>2020</v>
      </c>
      <c r="B343" s="179" t="s">
        <v>3076</v>
      </c>
      <c r="C343" s="179" t="s">
        <v>3039</v>
      </c>
      <c r="D343" s="179" t="s">
        <v>135</v>
      </c>
      <c r="E343" s="179" t="s">
        <v>3036</v>
      </c>
      <c r="F343" s="182">
        <v>14619</v>
      </c>
      <c r="G343" s="179">
        <v>9746</v>
      </c>
      <c r="H343" s="227">
        <v>342</v>
      </c>
    </row>
    <row r="344" spans="1:8" x14ac:dyDescent="0.3">
      <c r="A344" s="179">
        <v>2020</v>
      </c>
      <c r="B344" s="179" t="s">
        <v>3076</v>
      </c>
      <c r="C344" s="179" t="s">
        <v>3027</v>
      </c>
      <c r="D344" s="179" t="s">
        <v>3042</v>
      </c>
      <c r="E344" s="179" t="s">
        <v>3043</v>
      </c>
      <c r="F344" s="182">
        <v>14596.5</v>
      </c>
      <c r="G344" s="179">
        <v>9731</v>
      </c>
      <c r="H344" s="227">
        <v>343</v>
      </c>
    </row>
    <row r="345" spans="1:8" x14ac:dyDescent="0.3">
      <c r="A345" s="179">
        <v>2020</v>
      </c>
      <c r="B345" s="179" t="s">
        <v>3076</v>
      </c>
      <c r="C345" s="179" t="s">
        <v>3027</v>
      </c>
      <c r="D345" s="179" t="s">
        <v>3042</v>
      </c>
      <c r="E345" s="179" t="s">
        <v>3043</v>
      </c>
      <c r="F345" s="182">
        <v>14596.5</v>
      </c>
      <c r="G345" s="179">
        <v>9731</v>
      </c>
      <c r="H345" s="227">
        <v>344</v>
      </c>
    </row>
    <row r="346" spans="1:8" x14ac:dyDescent="0.3">
      <c r="A346" s="179">
        <v>2020</v>
      </c>
      <c r="B346" s="179" t="s">
        <v>3076</v>
      </c>
      <c r="C346" s="179" t="s">
        <v>3039</v>
      </c>
      <c r="D346" s="179" t="s">
        <v>3042</v>
      </c>
      <c r="E346" s="179" t="s">
        <v>3043</v>
      </c>
      <c r="F346" s="182">
        <v>3547.5</v>
      </c>
      <c r="G346" s="179">
        <v>2365</v>
      </c>
      <c r="H346" s="227">
        <v>345</v>
      </c>
    </row>
    <row r="347" spans="1:8" x14ac:dyDescent="0.3">
      <c r="A347" s="179">
        <v>2020</v>
      </c>
      <c r="B347" s="179" t="s">
        <v>3076</v>
      </c>
      <c r="C347" s="179" t="s">
        <v>3039</v>
      </c>
      <c r="D347" s="179" t="s">
        <v>3042</v>
      </c>
      <c r="E347" s="179" t="s">
        <v>3043</v>
      </c>
      <c r="F347" s="182">
        <v>3547.5</v>
      </c>
      <c r="G347" s="179">
        <v>2365</v>
      </c>
      <c r="H347" s="227">
        <v>346</v>
      </c>
    </row>
    <row r="348" spans="1:8" x14ac:dyDescent="0.3">
      <c r="A348" s="179">
        <v>2020</v>
      </c>
      <c r="B348" s="179" t="s">
        <v>3076</v>
      </c>
      <c r="C348" s="179" t="s">
        <v>3027</v>
      </c>
      <c r="D348" s="179" t="s">
        <v>3049</v>
      </c>
      <c r="E348" s="179" t="s">
        <v>3050</v>
      </c>
      <c r="F348" s="182">
        <v>1398.6</v>
      </c>
      <c r="G348" s="179">
        <v>999</v>
      </c>
      <c r="H348" s="227">
        <v>347</v>
      </c>
    </row>
    <row r="349" spans="1:8" x14ac:dyDescent="0.3">
      <c r="A349" s="179">
        <v>2020</v>
      </c>
      <c r="B349" s="179" t="s">
        <v>3076</v>
      </c>
      <c r="C349" s="179" t="s">
        <v>3027</v>
      </c>
      <c r="D349" s="179" t="s">
        <v>3049</v>
      </c>
      <c r="E349" s="179" t="s">
        <v>3050</v>
      </c>
      <c r="F349" s="182">
        <v>1398.6</v>
      </c>
      <c r="G349" s="179">
        <v>999</v>
      </c>
      <c r="H349" s="227">
        <v>348</v>
      </c>
    </row>
    <row r="350" spans="1:8" x14ac:dyDescent="0.3">
      <c r="A350" s="179">
        <v>2020</v>
      </c>
      <c r="B350" s="179" t="s">
        <v>3076</v>
      </c>
      <c r="C350" s="179" t="s">
        <v>3039</v>
      </c>
      <c r="D350" s="179" t="s">
        <v>3049</v>
      </c>
      <c r="E350" s="179" t="s">
        <v>3050</v>
      </c>
      <c r="F350" s="182">
        <v>219.79999999999998</v>
      </c>
      <c r="G350" s="179">
        <v>157</v>
      </c>
      <c r="H350" s="227">
        <v>349</v>
      </c>
    </row>
    <row r="351" spans="1:8" x14ac:dyDescent="0.3">
      <c r="A351" s="179">
        <v>2020</v>
      </c>
      <c r="B351" s="179" t="s">
        <v>3076</v>
      </c>
      <c r="C351" s="179" t="s">
        <v>3039</v>
      </c>
      <c r="D351" s="179" t="s">
        <v>3049</v>
      </c>
      <c r="E351" s="179" t="s">
        <v>3050</v>
      </c>
      <c r="F351" s="182">
        <v>219.79999999999998</v>
      </c>
      <c r="G351" s="179">
        <v>157</v>
      </c>
      <c r="H351" s="227">
        <v>350</v>
      </c>
    </row>
    <row r="352" spans="1:8" x14ac:dyDescent="0.3">
      <c r="A352" s="179">
        <v>2020</v>
      </c>
      <c r="B352" s="179" t="s">
        <v>3076</v>
      </c>
      <c r="C352" s="179" t="s">
        <v>3031</v>
      </c>
      <c r="D352" s="179" t="s">
        <v>133</v>
      </c>
      <c r="E352" s="179" t="s">
        <v>3036</v>
      </c>
      <c r="F352" s="182">
        <v>5021.7999999999993</v>
      </c>
      <c r="G352" s="179">
        <v>3587</v>
      </c>
      <c r="H352" s="227">
        <v>351</v>
      </c>
    </row>
    <row r="353" spans="1:8" x14ac:dyDescent="0.3">
      <c r="A353" s="179">
        <v>2020</v>
      </c>
      <c r="B353" s="179" t="s">
        <v>3076</v>
      </c>
      <c r="C353" s="179" t="s">
        <v>3031</v>
      </c>
      <c r="D353" s="179" t="s">
        <v>133</v>
      </c>
      <c r="E353" s="179" t="s">
        <v>3036</v>
      </c>
      <c r="F353" s="182">
        <v>5021.7999999999993</v>
      </c>
      <c r="G353" s="179">
        <v>3587</v>
      </c>
      <c r="H353" s="227">
        <v>352</v>
      </c>
    </row>
    <row r="354" spans="1:8" x14ac:dyDescent="0.3">
      <c r="A354" s="179">
        <v>2020</v>
      </c>
      <c r="B354" s="179" t="s">
        <v>3076</v>
      </c>
      <c r="C354" s="179" t="s">
        <v>3048</v>
      </c>
      <c r="D354" s="179" t="s">
        <v>133</v>
      </c>
      <c r="E354" s="179" t="s">
        <v>3036</v>
      </c>
      <c r="F354" s="182">
        <v>13483.4</v>
      </c>
      <c r="G354" s="179">
        <v>9631</v>
      </c>
      <c r="H354" s="227">
        <v>353</v>
      </c>
    </row>
    <row r="355" spans="1:8" x14ac:dyDescent="0.3">
      <c r="A355" s="179">
        <v>2020</v>
      </c>
      <c r="B355" s="179" t="s">
        <v>3076</v>
      </c>
      <c r="C355" s="179" t="s">
        <v>3048</v>
      </c>
      <c r="D355" s="179" t="s">
        <v>133</v>
      </c>
      <c r="E355" s="179" t="s">
        <v>3036</v>
      </c>
      <c r="F355" s="182">
        <v>13483.4</v>
      </c>
      <c r="G355" s="179">
        <v>9631</v>
      </c>
      <c r="H355" s="227">
        <v>354</v>
      </c>
    </row>
    <row r="356" spans="1:8" x14ac:dyDescent="0.3">
      <c r="A356" s="179">
        <v>2020</v>
      </c>
      <c r="B356" s="179" t="s">
        <v>3097</v>
      </c>
      <c r="C356" s="179" t="s">
        <v>3048</v>
      </c>
      <c r="D356" s="179" t="s">
        <v>134</v>
      </c>
      <c r="E356" s="179" t="s">
        <v>3028</v>
      </c>
      <c r="F356" s="182">
        <v>2209.1999999999998</v>
      </c>
      <c r="G356" s="179">
        <v>1578</v>
      </c>
      <c r="H356" s="227">
        <v>355</v>
      </c>
    </row>
    <row r="357" spans="1:8" x14ac:dyDescent="0.3">
      <c r="A357" s="179">
        <v>2020</v>
      </c>
      <c r="B357" s="179" t="s">
        <v>3097</v>
      </c>
      <c r="C357" s="179" t="s">
        <v>3048</v>
      </c>
      <c r="D357" s="179" t="s">
        <v>134</v>
      </c>
      <c r="E357" s="179" t="s">
        <v>3028</v>
      </c>
      <c r="F357" s="182">
        <v>2209.1999999999998</v>
      </c>
      <c r="G357" s="179">
        <v>1578</v>
      </c>
      <c r="H357" s="227">
        <v>356</v>
      </c>
    </row>
    <row r="358" spans="1:8" x14ac:dyDescent="0.3">
      <c r="A358" s="179">
        <v>2020</v>
      </c>
      <c r="B358" s="179" t="s">
        <v>3097</v>
      </c>
      <c r="C358" s="179" t="s">
        <v>3039</v>
      </c>
      <c r="D358" s="179" t="s">
        <v>134</v>
      </c>
      <c r="E358" s="179" t="s">
        <v>3028</v>
      </c>
      <c r="F358" s="182">
        <v>6421.7999999999993</v>
      </c>
      <c r="G358" s="179">
        <v>4587</v>
      </c>
      <c r="H358" s="227">
        <v>357</v>
      </c>
    </row>
    <row r="359" spans="1:8" x14ac:dyDescent="0.3">
      <c r="A359" s="179">
        <v>2020</v>
      </c>
      <c r="B359" s="179" t="s">
        <v>3097</v>
      </c>
      <c r="C359" s="179" t="s">
        <v>3039</v>
      </c>
      <c r="D359" s="179" t="s">
        <v>134</v>
      </c>
      <c r="E359" s="179" t="s">
        <v>3028</v>
      </c>
      <c r="F359" s="182">
        <v>6421.7999999999993</v>
      </c>
      <c r="G359" s="179">
        <v>4587</v>
      </c>
      <c r="H359" s="227">
        <v>358</v>
      </c>
    </row>
    <row r="360" spans="1:8" x14ac:dyDescent="0.3">
      <c r="A360" s="179">
        <v>2020</v>
      </c>
      <c r="B360" s="179" t="s">
        <v>3097</v>
      </c>
      <c r="C360" s="179" t="s">
        <v>3027</v>
      </c>
      <c r="D360" s="179" t="s">
        <v>135</v>
      </c>
      <c r="E360" s="179" t="s">
        <v>3036</v>
      </c>
      <c r="F360" s="182">
        <v>1909.6</v>
      </c>
      <c r="G360" s="179">
        <v>1364</v>
      </c>
      <c r="H360" s="227">
        <v>359</v>
      </c>
    </row>
    <row r="361" spans="1:8" x14ac:dyDescent="0.3">
      <c r="A361" s="179">
        <v>2020</v>
      </c>
      <c r="B361" s="179" t="s">
        <v>3097</v>
      </c>
      <c r="C361" s="179" t="s">
        <v>3027</v>
      </c>
      <c r="D361" s="179" t="s">
        <v>135</v>
      </c>
      <c r="E361" s="179" t="s">
        <v>3036</v>
      </c>
      <c r="F361" s="182">
        <v>1909.6</v>
      </c>
      <c r="G361" s="179">
        <v>1364</v>
      </c>
      <c r="H361" s="227">
        <v>360</v>
      </c>
    </row>
    <row r="362" spans="1:8" x14ac:dyDescent="0.3">
      <c r="A362" s="179">
        <v>2020</v>
      </c>
      <c r="B362" s="179" t="s">
        <v>3097</v>
      </c>
      <c r="C362" s="179" t="s">
        <v>3031</v>
      </c>
      <c r="D362" s="179" t="s">
        <v>135</v>
      </c>
      <c r="E362" s="179" t="s">
        <v>3036</v>
      </c>
      <c r="F362" s="182">
        <v>11048.8</v>
      </c>
      <c r="G362" s="179">
        <v>7892</v>
      </c>
      <c r="H362" s="227">
        <v>361</v>
      </c>
    </row>
    <row r="363" spans="1:8" x14ac:dyDescent="0.3">
      <c r="A363" s="179">
        <v>2020</v>
      </c>
      <c r="B363" s="179" t="s">
        <v>3097</v>
      </c>
      <c r="C363" s="179" t="s">
        <v>3031</v>
      </c>
      <c r="D363" s="179" t="s">
        <v>135</v>
      </c>
      <c r="E363" s="179" t="s">
        <v>3036</v>
      </c>
      <c r="F363" s="182">
        <v>6561.7999999999993</v>
      </c>
      <c r="G363" s="179">
        <v>4687</v>
      </c>
      <c r="H363" s="227">
        <v>362</v>
      </c>
    </row>
    <row r="364" spans="1:8" x14ac:dyDescent="0.3">
      <c r="A364" s="179">
        <v>2020</v>
      </c>
      <c r="B364" s="179" t="s">
        <v>3097</v>
      </c>
      <c r="C364" s="179" t="s">
        <v>3031</v>
      </c>
      <c r="D364" s="179" t="s">
        <v>135</v>
      </c>
      <c r="E364" s="179" t="s">
        <v>3036</v>
      </c>
      <c r="F364" s="182">
        <v>11048.8</v>
      </c>
      <c r="G364" s="179">
        <v>7892</v>
      </c>
      <c r="H364" s="227">
        <v>363</v>
      </c>
    </row>
    <row r="365" spans="1:8" x14ac:dyDescent="0.3">
      <c r="A365" s="179">
        <v>2020</v>
      </c>
      <c r="B365" s="179" t="s">
        <v>3097</v>
      </c>
      <c r="C365" s="179" t="s">
        <v>3031</v>
      </c>
      <c r="D365" s="179" t="s">
        <v>135</v>
      </c>
      <c r="E365" s="179" t="s">
        <v>3036</v>
      </c>
      <c r="F365" s="182">
        <v>6561.7999999999993</v>
      </c>
      <c r="G365" s="179">
        <v>4687</v>
      </c>
      <c r="H365" s="227">
        <v>364</v>
      </c>
    </row>
    <row r="366" spans="1:8" x14ac:dyDescent="0.3">
      <c r="A366" s="179">
        <v>2020</v>
      </c>
      <c r="B366" s="179" t="s">
        <v>3097</v>
      </c>
      <c r="C366" s="179" t="s">
        <v>3048</v>
      </c>
      <c r="D366" s="179" t="s">
        <v>135</v>
      </c>
      <c r="E366" s="179" t="s">
        <v>3036</v>
      </c>
      <c r="F366" s="182">
        <v>2209.1999999999998</v>
      </c>
      <c r="G366" s="179">
        <v>1578</v>
      </c>
      <c r="H366" s="227">
        <v>365</v>
      </c>
    </row>
    <row r="367" spans="1:8" x14ac:dyDescent="0.3">
      <c r="A367" s="179">
        <v>2020</v>
      </c>
      <c r="B367" s="179" t="s">
        <v>3097</v>
      </c>
      <c r="C367" s="179" t="s">
        <v>3048</v>
      </c>
      <c r="D367" s="179" t="s">
        <v>135</v>
      </c>
      <c r="E367" s="179" t="s">
        <v>3036</v>
      </c>
      <c r="F367" s="182">
        <v>2209.1999999999998</v>
      </c>
      <c r="G367" s="179">
        <v>1578</v>
      </c>
      <c r="H367" s="227">
        <v>366</v>
      </c>
    </row>
    <row r="368" spans="1:8" x14ac:dyDescent="0.3">
      <c r="A368" s="179">
        <v>2020</v>
      </c>
      <c r="B368" s="179" t="s">
        <v>3097</v>
      </c>
      <c r="C368" s="179" t="s">
        <v>3031</v>
      </c>
      <c r="D368" s="179" t="s">
        <v>3042</v>
      </c>
      <c r="E368" s="179" t="s">
        <v>3043</v>
      </c>
      <c r="F368" s="182">
        <v>12532.8</v>
      </c>
      <c r="G368" s="179">
        <v>8952</v>
      </c>
      <c r="H368" s="227">
        <v>367</v>
      </c>
    </row>
    <row r="369" spans="1:8" x14ac:dyDescent="0.3">
      <c r="A369" s="179">
        <v>2020</v>
      </c>
      <c r="B369" s="179" t="s">
        <v>3097</v>
      </c>
      <c r="C369" s="179" t="s">
        <v>3031</v>
      </c>
      <c r="D369" s="179" t="s">
        <v>3042</v>
      </c>
      <c r="E369" s="179" t="s">
        <v>3043</v>
      </c>
      <c r="F369" s="182">
        <v>12532.8</v>
      </c>
      <c r="G369" s="179">
        <v>8952</v>
      </c>
      <c r="H369" s="227">
        <v>368</v>
      </c>
    </row>
    <row r="370" spans="1:8" x14ac:dyDescent="0.3">
      <c r="A370" s="179">
        <v>2020</v>
      </c>
      <c r="B370" s="179" t="s">
        <v>3097</v>
      </c>
      <c r="C370" s="179" t="s">
        <v>3048</v>
      </c>
      <c r="D370" s="179" t="s">
        <v>3042</v>
      </c>
      <c r="E370" s="179" t="s">
        <v>3043</v>
      </c>
      <c r="F370" s="182">
        <v>2209.1999999999998</v>
      </c>
      <c r="G370" s="179">
        <v>1578</v>
      </c>
      <c r="H370" s="227">
        <v>369</v>
      </c>
    </row>
    <row r="371" spans="1:8" x14ac:dyDescent="0.3">
      <c r="A371" s="179">
        <v>2020</v>
      </c>
      <c r="B371" s="179" t="s">
        <v>3097</v>
      </c>
      <c r="C371" s="179" t="s">
        <v>3048</v>
      </c>
      <c r="D371" s="179" t="s">
        <v>3042</v>
      </c>
      <c r="E371" s="179" t="s">
        <v>3043</v>
      </c>
      <c r="F371" s="182">
        <v>2209.1999999999998</v>
      </c>
      <c r="G371" s="179">
        <v>1578</v>
      </c>
      <c r="H371" s="227">
        <v>370</v>
      </c>
    </row>
    <row r="372" spans="1:8" x14ac:dyDescent="0.3">
      <c r="A372" s="179">
        <v>2020</v>
      </c>
      <c r="B372" s="179" t="s">
        <v>3097</v>
      </c>
      <c r="C372" s="179" t="s">
        <v>3039</v>
      </c>
      <c r="D372" s="179" t="s">
        <v>3042</v>
      </c>
      <c r="E372" s="179" t="s">
        <v>3043</v>
      </c>
      <c r="F372" s="182">
        <v>8206.7999999999993</v>
      </c>
      <c r="G372" s="179">
        <v>5862</v>
      </c>
      <c r="H372" s="227">
        <v>371</v>
      </c>
    </row>
    <row r="373" spans="1:8" x14ac:dyDescent="0.3">
      <c r="A373" s="179">
        <v>2020</v>
      </c>
      <c r="B373" s="179" t="s">
        <v>3097</v>
      </c>
      <c r="C373" s="179" t="s">
        <v>3039</v>
      </c>
      <c r="D373" s="179" t="s">
        <v>3042</v>
      </c>
      <c r="E373" s="179" t="s">
        <v>3043</v>
      </c>
      <c r="F373" s="182">
        <v>10381</v>
      </c>
      <c r="G373" s="179">
        <v>7415</v>
      </c>
      <c r="H373" s="227">
        <v>372</v>
      </c>
    </row>
    <row r="374" spans="1:8" x14ac:dyDescent="0.3">
      <c r="A374" s="179">
        <v>2020</v>
      </c>
      <c r="B374" s="179" t="s">
        <v>3097</v>
      </c>
      <c r="C374" s="179" t="s">
        <v>3039</v>
      </c>
      <c r="D374" s="179" t="s">
        <v>3042</v>
      </c>
      <c r="E374" s="179" t="s">
        <v>3043</v>
      </c>
      <c r="F374" s="182">
        <v>13644.4</v>
      </c>
      <c r="G374" s="179">
        <v>9746</v>
      </c>
      <c r="H374" s="227">
        <v>373</v>
      </c>
    </row>
    <row r="375" spans="1:8" x14ac:dyDescent="0.3">
      <c r="A375" s="179">
        <v>2020</v>
      </c>
      <c r="B375" s="179" t="s">
        <v>3097</v>
      </c>
      <c r="C375" s="179" t="s">
        <v>3039</v>
      </c>
      <c r="D375" s="179" t="s">
        <v>3042</v>
      </c>
      <c r="E375" s="179" t="s">
        <v>3043</v>
      </c>
      <c r="F375" s="182">
        <v>8206.7999999999993</v>
      </c>
      <c r="G375" s="179">
        <v>5862</v>
      </c>
      <c r="H375" s="227">
        <v>374</v>
      </c>
    </row>
    <row r="376" spans="1:8" x14ac:dyDescent="0.3">
      <c r="A376" s="179">
        <v>2020</v>
      </c>
      <c r="B376" s="179" t="s">
        <v>3097</v>
      </c>
      <c r="C376" s="179" t="s">
        <v>3039</v>
      </c>
      <c r="D376" s="179" t="s">
        <v>3042</v>
      </c>
      <c r="E376" s="179" t="s">
        <v>3043</v>
      </c>
      <c r="F376" s="182">
        <v>10381</v>
      </c>
      <c r="G376" s="179">
        <v>7415</v>
      </c>
      <c r="H376" s="227">
        <v>375</v>
      </c>
    </row>
    <row r="377" spans="1:8" x14ac:dyDescent="0.3">
      <c r="A377" s="179">
        <v>2020</v>
      </c>
      <c r="B377" s="179" t="s">
        <v>3097</v>
      </c>
      <c r="C377" s="179" t="s">
        <v>3039</v>
      </c>
      <c r="D377" s="179" t="s">
        <v>3042</v>
      </c>
      <c r="E377" s="179" t="s">
        <v>3043</v>
      </c>
      <c r="F377" s="182">
        <v>13644.4</v>
      </c>
      <c r="G377" s="179">
        <v>9746</v>
      </c>
      <c r="H377" s="227">
        <v>376</v>
      </c>
    </row>
    <row r="378" spans="1:8" x14ac:dyDescent="0.3">
      <c r="A378" s="179">
        <v>2020</v>
      </c>
      <c r="B378" s="179" t="s">
        <v>3097</v>
      </c>
      <c r="C378" s="179" t="s">
        <v>3031</v>
      </c>
      <c r="D378" s="179" t="s">
        <v>3049</v>
      </c>
      <c r="E378" s="179" t="s">
        <v>3050</v>
      </c>
      <c r="F378" s="182">
        <v>11048.8</v>
      </c>
      <c r="G378" s="179">
        <v>7892</v>
      </c>
      <c r="H378" s="227">
        <v>377</v>
      </c>
    </row>
    <row r="379" spans="1:8" x14ac:dyDescent="0.3">
      <c r="A379" s="179">
        <v>2020</v>
      </c>
      <c r="B379" s="179" t="s">
        <v>3097</v>
      </c>
      <c r="C379" s="179" t="s">
        <v>3031</v>
      </c>
      <c r="D379" s="179" t="s">
        <v>3049</v>
      </c>
      <c r="E379" s="179" t="s">
        <v>3050</v>
      </c>
      <c r="F379" s="182">
        <v>11180.4</v>
      </c>
      <c r="G379" s="179">
        <v>7986</v>
      </c>
      <c r="H379" s="227">
        <v>378</v>
      </c>
    </row>
    <row r="380" spans="1:8" x14ac:dyDescent="0.3">
      <c r="A380" s="179">
        <v>2020</v>
      </c>
      <c r="B380" s="179" t="s">
        <v>3097</v>
      </c>
      <c r="C380" s="179" t="s">
        <v>3031</v>
      </c>
      <c r="D380" s="179" t="s">
        <v>3049</v>
      </c>
      <c r="E380" s="179" t="s">
        <v>3050</v>
      </c>
      <c r="F380" s="182">
        <v>11048.8</v>
      </c>
      <c r="G380" s="179">
        <v>7892</v>
      </c>
      <c r="H380" s="227">
        <v>379</v>
      </c>
    </row>
    <row r="381" spans="1:8" x14ac:dyDescent="0.3">
      <c r="A381" s="179">
        <v>2020</v>
      </c>
      <c r="B381" s="179" t="s">
        <v>3097</v>
      </c>
      <c r="C381" s="179" t="s">
        <v>3031</v>
      </c>
      <c r="D381" s="179" t="s">
        <v>3049</v>
      </c>
      <c r="E381" s="179" t="s">
        <v>3050</v>
      </c>
      <c r="F381" s="182">
        <v>11180.4</v>
      </c>
      <c r="G381" s="179">
        <v>7986</v>
      </c>
      <c r="H381" s="227">
        <v>380</v>
      </c>
    </row>
    <row r="382" spans="1:8" x14ac:dyDescent="0.3">
      <c r="A382" s="179">
        <v>2020</v>
      </c>
      <c r="B382" s="179" t="s">
        <v>3097</v>
      </c>
      <c r="C382" s="179" t="s">
        <v>3027</v>
      </c>
      <c r="D382" s="179" t="s">
        <v>133</v>
      </c>
      <c r="E382" s="179" t="s">
        <v>3036</v>
      </c>
      <c r="F382" s="182">
        <v>1909.6</v>
      </c>
      <c r="G382" s="179">
        <v>1364</v>
      </c>
      <c r="H382" s="227">
        <v>381</v>
      </c>
    </row>
    <row r="383" spans="1:8" x14ac:dyDescent="0.3">
      <c r="A383" s="179">
        <v>2020</v>
      </c>
      <c r="B383" s="179" t="s">
        <v>3097</v>
      </c>
      <c r="C383" s="179" t="s">
        <v>3027</v>
      </c>
      <c r="D383" s="179" t="s">
        <v>133</v>
      </c>
      <c r="E383" s="179" t="s">
        <v>3036</v>
      </c>
      <c r="F383" s="182">
        <v>1909.6</v>
      </c>
      <c r="G383" s="179">
        <v>1364</v>
      </c>
      <c r="H383" s="227">
        <v>382</v>
      </c>
    </row>
    <row r="384" spans="1:8" x14ac:dyDescent="0.3">
      <c r="A384" s="179">
        <v>2020</v>
      </c>
      <c r="B384" s="179" t="s">
        <v>3097</v>
      </c>
      <c r="C384" s="179" t="s">
        <v>3031</v>
      </c>
      <c r="D384" s="179" t="s">
        <v>133</v>
      </c>
      <c r="E384" s="179" t="s">
        <v>3036</v>
      </c>
      <c r="F384" s="182">
        <v>6561.7999999999993</v>
      </c>
      <c r="G384" s="179">
        <v>4687</v>
      </c>
      <c r="H384" s="227">
        <v>383</v>
      </c>
    </row>
    <row r="385" spans="1:8" x14ac:dyDescent="0.3">
      <c r="A385" s="179">
        <v>2020</v>
      </c>
      <c r="B385" s="179" t="s">
        <v>3097</v>
      </c>
      <c r="C385" s="179" t="s">
        <v>3031</v>
      </c>
      <c r="D385" s="179" t="s">
        <v>133</v>
      </c>
      <c r="E385" s="179" t="s">
        <v>3036</v>
      </c>
      <c r="F385" s="182">
        <v>6561.7999999999993</v>
      </c>
      <c r="G385" s="179">
        <v>4687</v>
      </c>
      <c r="H385" s="227">
        <v>384</v>
      </c>
    </row>
    <row r="386" spans="1:8" x14ac:dyDescent="0.3">
      <c r="A386" s="179">
        <v>2020</v>
      </c>
      <c r="B386" s="179" t="s">
        <v>836</v>
      </c>
      <c r="C386" s="179" t="s">
        <v>3027</v>
      </c>
      <c r="D386" s="179" t="s">
        <v>134</v>
      </c>
      <c r="E386" s="179" t="s">
        <v>3028</v>
      </c>
      <c r="F386" s="182">
        <v>697.19999999999993</v>
      </c>
      <c r="G386" s="179">
        <v>498</v>
      </c>
      <c r="H386" s="227">
        <v>385</v>
      </c>
    </row>
    <row r="387" spans="1:8" x14ac:dyDescent="0.3">
      <c r="A387" s="179">
        <v>2020</v>
      </c>
      <c r="B387" s="179" t="s">
        <v>836</v>
      </c>
      <c r="C387" s="179" t="s">
        <v>3027</v>
      </c>
      <c r="D387" s="179" t="s">
        <v>134</v>
      </c>
      <c r="E387" s="179" t="s">
        <v>3028</v>
      </c>
      <c r="F387" s="182">
        <v>697.19999999999993</v>
      </c>
      <c r="G387" s="179">
        <v>498</v>
      </c>
      <c r="H387" s="227">
        <v>386</v>
      </c>
    </row>
    <row r="388" spans="1:8" x14ac:dyDescent="0.3">
      <c r="A388" s="179">
        <v>2020</v>
      </c>
      <c r="B388" s="179" t="s">
        <v>836</v>
      </c>
      <c r="C388" s="179" t="s">
        <v>3048</v>
      </c>
      <c r="D388" s="179" t="s">
        <v>134</v>
      </c>
      <c r="E388" s="179" t="s">
        <v>3028</v>
      </c>
      <c r="F388" s="182">
        <v>6853</v>
      </c>
      <c r="G388" s="179">
        <v>4895</v>
      </c>
      <c r="H388" s="227">
        <v>387</v>
      </c>
    </row>
    <row r="389" spans="1:8" x14ac:dyDescent="0.3">
      <c r="A389" s="179">
        <v>2020</v>
      </c>
      <c r="B389" s="179" t="s">
        <v>836</v>
      </c>
      <c r="C389" s="179" t="s">
        <v>3048</v>
      </c>
      <c r="D389" s="179" t="s">
        <v>134</v>
      </c>
      <c r="E389" s="179" t="s">
        <v>3028</v>
      </c>
      <c r="F389" s="182">
        <v>6853</v>
      </c>
      <c r="G389" s="179">
        <v>4895</v>
      </c>
      <c r="H389" s="227">
        <v>388</v>
      </c>
    </row>
    <row r="390" spans="1:8" x14ac:dyDescent="0.3">
      <c r="A390" s="179">
        <v>2020</v>
      </c>
      <c r="B390" s="179" t="s">
        <v>836</v>
      </c>
      <c r="C390" s="179" t="s">
        <v>3031</v>
      </c>
      <c r="D390" s="179" t="s">
        <v>135</v>
      </c>
      <c r="E390" s="179" t="s">
        <v>3036</v>
      </c>
      <c r="F390" s="182">
        <v>6421.7999999999993</v>
      </c>
      <c r="G390" s="179">
        <v>4587</v>
      </c>
      <c r="H390" s="227">
        <v>389</v>
      </c>
    </row>
    <row r="391" spans="1:8" x14ac:dyDescent="0.3">
      <c r="A391" s="179">
        <v>2020</v>
      </c>
      <c r="B391" s="179" t="s">
        <v>836</v>
      </c>
      <c r="C391" s="179" t="s">
        <v>3031</v>
      </c>
      <c r="D391" s="179" t="s">
        <v>135</v>
      </c>
      <c r="E391" s="179" t="s">
        <v>3036</v>
      </c>
      <c r="F391" s="182">
        <v>6421.7999999999993</v>
      </c>
      <c r="G391" s="179">
        <v>4587</v>
      </c>
      <c r="H391" s="227">
        <v>390</v>
      </c>
    </row>
    <row r="392" spans="1:8" x14ac:dyDescent="0.3">
      <c r="A392" s="179">
        <v>2020</v>
      </c>
      <c r="B392" s="179" t="s">
        <v>836</v>
      </c>
      <c r="C392" s="179" t="s">
        <v>3048</v>
      </c>
      <c r="D392" s="179" t="s">
        <v>135</v>
      </c>
      <c r="E392" s="179" t="s">
        <v>3036</v>
      </c>
      <c r="F392" s="182">
        <v>6854.4</v>
      </c>
      <c r="G392" s="179">
        <v>4896</v>
      </c>
      <c r="H392" s="227">
        <v>391</v>
      </c>
    </row>
    <row r="393" spans="1:8" x14ac:dyDescent="0.3">
      <c r="A393" s="179">
        <v>2020</v>
      </c>
      <c r="B393" s="179" t="s">
        <v>836</v>
      </c>
      <c r="C393" s="179" t="s">
        <v>3048</v>
      </c>
      <c r="D393" s="179" t="s">
        <v>135</v>
      </c>
      <c r="E393" s="179" t="s">
        <v>3036</v>
      </c>
      <c r="F393" s="182">
        <v>6854.4</v>
      </c>
      <c r="G393" s="179">
        <v>4896</v>
      </c>
      <c r="H393" s="227">
        <v>392</v>
      </c>
    </row>
    <row r="394" spans="1:8" x14ac:dyDescent="0.3">
      <c r="A394" s="179">
        <v>2020</v>
      </c>
      <c r="B394" s="179" t="s">
        <v>836</v>
      </c>
      <c r="C394" s="179" t="s">
        <v>3031</v>
      </c>
      <c r="D394" s="179" t="s">
        <v>3042</v>
      </c>
      <c r="E394" s="179" t="s">
        <v>3043</v>
      </c>
      <c r="F394" s="182">
        <v>5021.7999999999993</v>
      </c>
      <c r="G394" s="179">
        <v>3587</v>
      </c>
      <c r="H394" s="227">
        <v>393</v>
      </c>
    </row>
    <row r="395" spans="1:8" x14ac:dyDescent="0.3">
      <c r="A395" s="179">
        <v>2020</v>
      </c>
      <c r="B395" s="179" t="s">
        <v>836</v>
      </c>
      <c r="C395" s="179" t="s">
        <v>3031</v>
      </c>
      <c r="D395" s="179" t="s">
        <v>3042</v>
      </c>
      <c r="E395" s="179" t="s">
        <v>3043</v>
      </c>
      <c r="F395" s="182">
        <v>11048.8</v>
      </c>
      <c r="G395" s="179">
        <v>7892</v>
      </c>
      <c r="H395" s="227">
        <v>394</v>
      </c>
    </row>
    <row r="396" spans="1:8" x14ac:dyDescent="0.3">
      <c r="A396" s="179">
        <v>2020</v>
      </c>
      <c r="B396" s="179" t="s">
        <v>836</v>
      </c>
      <c r="C396" s="179" t="s">
        <v>3031</v>
      </c>
      <c r="D396" s="179" t="s">
        <v>3042</v>
      </c>
      <c r="E396" s="179" t="s">
        <v>3043</v>
      </c>
      <c r="F396" s="182">
        <v>5021.7999999999993</v>
      </c>
      <c r="G396" s="179">
        <v>3587</v>
      </c>
      <c r="H396" s="227">
        <v>395</v>
      </c>
    </row>
    <row r="397" spans="1:8" x14ac:dyDescent="0.3">
      <c r="A397" s="179">
        <v>2020</v>
      </c>
      <c r="B397" s="179" t="s">
        <v>836</v>
      </c>
      <c r="C397" s="179" t="s">
        <v>3031</v>
      </c>
      <c r="D397" s="179" t="s">
        <v>3042</v>
      </c>
      <c r="E397" s="179" t="s">
        <v>3043</v>
      </c>
      <c r="F397" s="182">
        <v>11048.8</v>
      </c>
      <c r="G397" s="179">
        <v>7892</v>
      </c>
      <c r="H397" s="227">
        <v>396</v>
      </c>
    </row>
    <row r="398" spans="1:8" x14ac:dyDescent="0.3">
      <c r="A398" s="179">
        <v>2020</v>
      </c>
      <c r="B398" s="179" t="s">
        <v>836</v>
      </c>
      <c r="C398" s="179" t="s">
        <v>3031</v>
      </c>
      <c r="D398" s="179" t="s">
        <v>3049</v>
      </c>
      <c r="E398" s="179" t="s">
        <v>3050</v>
      </c>
      <c r="F398" s="182">
        <v>6421.7999999999993</v>
      </c>
      <c r="G398" s="179">
        <v>4587</v>
      </c>
      <c r="H398" s="227">
        <v>397</v>
      </c>
    </row>
    <row r="399" spans="1:8" x14ac:dyDescent="0.3">
      <c r="A399" s="179">
        <v>2020</v>
      </c>
      <c r="B399" s="179" t="s">
        <v>836</v>
      </c>
      <c r="C399" s="179" t="s">
        <v>3031</v>
      </c>
      <c r="D399" s="179" t="s">
        <v>3049</v>
      </c>
      <c r="E399" s="179" t="s">
        <v>3050</v>
      </c>
      <c r="F399" s="182">
        <v>6830.5999999999995</v>
      </c>
      <c r="G399" s="179">
        <v>4879</v>
      </c>
      <c r="H399" s="227">
        <v>398</v>
      </c>
    </row>
    <row r="400" spans="1:8" x14ac:dyDescent="0.3">
      <c r="A400" s="179">
        <v>2020</v>
      </c>
      <c r="B400" s="179" t="s">
        <v>836</v>
      </c>
      <c r="C400" s="179" t="s">
        <v>3031</v>
      </c>
      <c r="D400" s="179" t="s">
        <v>3049</v>
      </c>
      <c r="E400" s="179" t="s">
        <v>3050</v>
      </c>
      <c r="F400" s="182">
        <v>6421.7999999999993</v>
      </c>
      <c r="G400" s="179">
        <v>4587</v>
      </c>
      <c r="H400" s="227">
        <v>399</v>
      </c>
    </row>
    <row r="401" spans="1:8" x14ac:dyDescent="0.3">
      <c r="A401" s="179">
        <v>2020</v>
      </c>
      <c r="B401" s="179" t="s">
        <v>836</v>
      </c>
      <c r="C401" s="179" t="s">
        <v>3031</v>
      </c>
      <c r="D401" s="179" t="s">
        <v>3049</v>
      </c>
      <c r="E401" s="179" t="s">
        <v>3050</v>
      </c>
      <c r="F401" s="182">
        <v>6830.5999999999995</v>
      </c>
      <c r="G401" s="179">
        <v>4879</v>
      </c>
      <c r="H401" s="227">
        <v>400</v>
      </c>
    </row>
    <row r="402" spans="1:8" x14ac:dyDescent="0.3">
      <c r="A402" s="179">
        <v>2020</v>
      </c>
      <c r="B402" s="179" t="s">
        <v>836</v>
      </c>
      <c r="C402" s="179" t="s">
        <v>3048</v>
      </c>
      <c r="D402" s="179" t="s">
        <v>3049</v>
      </c>
      <c r="E402" s="179" t="s">
        <v>3050</v>
      </c>
      <c r="F402" s="182">
        <v>6854.4</v>
      </c>
      <c r="G402" s="179">
        <v>4896</v>
      </c>
      <c r="H402" s="227">
        <v>401</v>
      </c>
    </row>
    <row r="403" spans="1:8" x14ac:dyDescent="0.3">
      <c r="A403" s="179">
        <v>2020</v>
      </c>
      <c r="B403" s="179" t="s">
        <v>836</v>
      </c>
      <c r="C403" s="179" t="s">
        <v>3048</v>
      </c>
      <c r="D403" s="179" t="s">
        <v>3049</v>
      </c>
      <c r="E403" s="179" t="s">
        <v>3050</v>
      </c>
      <c r="F403" s="182">
        <v>6854.4</v>
      </c>
      <c r="G403" s="179">
        <v>4896</v>
      </c>
      <c r="H403" s="227">
        <v>402</v>
      </c>
    </row>
    <row r="404" spans="1:8" x14ac:dyDescent="0.3">
      <c r="A404" s="179">
        <v>2020</v>
      </c>
      <c r="B404" s="179" t="s">
        <v>836</v>
      </c>
      <c r="C404" s="179" t="s">
        <v>3031</v>
      </c>
      <c r="D404" s="179" t="s">
        <v>133</v>
      </c>
      <c r="E404" s="179" t="s">
        <v>3036</v>
      </c>
      <c r="F404" s="182">
        <v>8853.5999999999985</v>
      </c>
      <c r="G404" s="179">
        <v>6324</v>
      </c>
      <c r="H404" s="227">
        <v>403</v>
      </c>
    </row>
    <row r="405" spans="1:8" x14ac:dyDescent="0.3">
      <c r="A405" s="179">
        <v>2020</v>
      </c>
      <c r="B405" s="179" t="s">
        <v>836</v>
      </c>
      <c r="C405" s="179" t="s">
        <v>3031</v>
      </c>
      <c r="D405" s="179" t="s">
        <v>133</v>
      </c>
      <c r="E405" s="179" t="s">
        <v>3036</v>
      </c>
      <c r="F405" s="182">
        <v>8853.5999999999985</v>
      </c>
      <c r="G405" s="179">
        <v>6324</v>
      </c>
      <c r="H405" s="227">
        <v>404</v>
      </c>
    </row>
    <row r="406" spans="1:8" x14ac:dyDescent="0.3">
      <c r="A406" s="179">
        <v>2020</v>
      </c>
      <c r="B406" s="179" t="s">
        <v>836</v>
      </c>
      <c r="C406" s="179" t="s">
        <v>3039</v>
      </c>
      <c r="D406" s="179" t="s">
        <v>133</v>
      </c>
      <c r="E406" s="179" t="s">
        <v>3036</v>
      </c>
      <c r="F406" s="182">
        <v>6421.7999999999993</v>
      </c>
      <c r="G406" s="179">
        <v>4587</v>
      </c>
      <c r="H406" s="227">
        <v>405</v>
      </c>
    </row>
    <row r="407" spans="1:8" x14ac:dyDescent="0.3">
      <c r="A407" s="179">
        <v>2020</v>
      </c>
      <c r="B407" s="179" t="s">
        <v>836</v>
      </c>
      <c r="C407" s="179" t="s">
        <v>3039</v>
      </c>
      <c r="D407" s="179" t="s">
        <v>133</v>
      </c>
      <c r="E407" s="179" t="s">
        <v>3036</v>
      </c>
      <c r="F407" s="182">
        <v>6421.7999999999993</v>
      </c>
      <c r="G407" s="179">
        <v>4587</v>
      </c>
      <c r="H407" s="227">
        <v>406</v>
      </c>
    </row>
    <row r="408" spans="1:8" x14ac:dyDescent="0.3">
      <c r="A408" s="179">
        <v>2020</v>
      </c>
      <c r="B408" s="179" t="s">
        <v>3150</v>
      </c>
      <c r="C408" s="179" t="s">
        <v>3031</v>
      </c>
      <c r="D408" s="179" t="s">
        <v>134</v>
      </c>
      <c r="E408" s="179" t="s">
        <v>3028</v>
      </c>
      <c r="F408" s="182">
        <v>7872.2</v>
      </c>
      <c r="G408" s="179">
        <v>5623</v>
      </c>
      <c r="H408" s="227">
        <v>407</v>
      </c>
    </row>
    <row r="409" spans="1:8" x14ac:dyDescent="0.3">
      <c r="A409" s="179">
        <v>2020</v>
      </c>
      <c r="B409" s="179" t="s">
        <v>3150</v>
      </c>
      <c r="C409" s="179" t="s">
        <v>3031</v>
      </c>
      <c r="D409" s="179" t="s">
        <v>134</v>
      </c>
      <c r="E409" s="179" t="s">
        <v>3028</v>
      </c>
      <c r="F409" s="182">
        <v>10259.199999999999</v>
      </c>
      <c r="G409" s="179">
        <v>7328</v>
      </c>
      <c r="H409" s="227">
        <v>408</v>
      </c>
    </row>
    <row r="410" spans="1:8" x14ac:dyDescent="0.3">
      <c r="A410" s="179">
        <v>2020</v>
      </c>
      <c r="B410" s="179" t="s">
        <v>3150</v>
      </c>
      <c r="C410" s="179" t="s">
        <v>3031</v>
      </c>
      <c r="D410" s="179" t="s">
        <v>134</v>
      </c>
      <c r="E410" s="179" t="s">
        <v>3028</v>
      </c>
      <c r="F410" s="182">
        <v>7872.2</v>
      </c>
      <c r="G410" s="179">
        <v>5623</v>
      </c>
      <c r="H410" s="227">
        <v>409</v>
      </c>
    </row>
    <row r="411" spans="1:8" x14ac:dyDescent="0.3">
      <c r="A411" s="179">
        <v>2020</v>
      </c>
      <c r="B411" s="179" t="s">
        <v>3150</v>
      </c>
      <c r="C411" s="179" t="s">
        <v>3031</v>
      </c>
      <c r="D411" s="179" t="s">
        <v>134</v>
      </c>
      <c r="E411" s="179" t="s">
        <v>3028</v>
      </c>
      <c r="F411" s="182">
        <v>10259.199999999999</v>
      </c>
      <c r="G411" s="179">
        <v>7328</v>
      </c>
      <c r="H411" s="227">
        <v>410</v>
      </c>
    </row>
    <row r="412" spans="1:8" x14ac:dyDescent="0.3">
      <c r="A412" s="179">
        <v>2020</v>
      </c>
      <c r="B412" s="179" t="s">
        <v>3150</v>
      </c>
      <c r="C412" s="179" t="s">
        <v>3027</v>
      </c>
      <c r="D412" s="179" t="s">
        <v>135</v>
      </c>
      <c r="E412" s="179" t="s">
        <v>3036</v>
      </c>
      <c r="F412" s="182">
        <v>3637.2</v>
      </c>
      <c r="G412" s="179">
        <v>2598</v>
      </c>
      <c r="H412" s="227">
        <v>411</v>
      </c>
    </row>
    <row r="413" spans="1:8" x14ac:dyDescent="0.3">
      <c r="A413" s="179">
        <v>2020</v>
      </c>
      <c r="B413" s="179" t="s">
        <v>3150</v>
      </c>
      <c r="C413" s="179" t="s">
        <v>3027</v>
      </c>
      <c r="D413" s="179" t="s">
        <v>135</v>
      </c>
      <c r="E413" s="179" t="s">
        <v>3036</v>
      </c>
      <c r="F413" s="182">
        <v>3637.2</v>
      </c>
      <c r="G413" s="179">
        <v>2598</v>
      </c>
      <c r="H413" s="227">
        <v>412</v>
      </c>
    </row>
    <row r="414" spans="1:8" x14ac:dyDescent="0.3">
      <c r="A414" s="179">
        <v>2020</v>
      </c>
      <c r="B414" s="179" t="s">
        <v>3150</v>
      </c>
      <c r="C414" s="179" t="s">
        <v>3031</v>
      </c>
      <c r="D414" s="179" t="s">
        <v>135</v>
      </c>
      <c r="E414" s="179" t="s">
        <v>3036</v>
      </c>
      <c r="F414" s="182">
        <v>7872.2</v>
      </c>
      <c r="G414" s="179">
        <v>5623</v>
      </c>
      <c r="H414" s="227">
        <v>413</v>
      </c>
    </row>
    <row r="415" spans="1:8" x14ac:dyDescent="0.3">
      <c r="A415" s="179">
        <v>2020</v>
      </c>
      <c r="B415" s="179" t="s">
        <v>3150</v>
      </c>
      <c r="C415" s="179" t="s">
        <v>3031</v>
      </c>
      <c r="D415" s="179" t="s">
        <v>135</v>
      </c>
      <c r="E415" s="179" t="s">
        <v>3036</v>
      </c>
      <c r="F415" s="182">
        <v>7872.2</v>
      </c>
      <c r="G415" s="179">
        <v>5623</v>
      </c>
      <c r="H415" s="227">
        <v>414</v>
      </c>
    </row>
    <row r="416" spans="1:8" x14ac:dyDescent="0.3">
      <c r="A416" s="179">
        <v>2020</v>
      </c>
      <c r="B416" s="179" t="s">
        <v>3150</v>
      </c>
      <c r="C416" s="179" t="s">
        <v>3027</v>
      </c>
      <c r="D416" s="179" t="s">
        <v>3042</v>
      </c>
      <c r="E416" s="179" t="s">
        <v>3043</v>
      </c>
      <c r="F416" s="182">
        <v>697.19999999999993</v>
      </c>
      <c r="G416" s="179">
        <v>498</v>
      </c>
      <c r="H416" s="227">
        <v>415</v>
      </c>
    </row>
    <row r="417" spans="1:8" x14ac:dyDescent="0.3">
      <c r="A417" s="179">
        <v>2020</v>
      </c>
      <c r="B417" s="179" t="s">
        <v>3150</v>
      </c>
      <c r="C417" s="179" t="s">
        <v>3027</v>
      </c>
      <c r="D417" s="179" t="s">
        <v>3042</v>
      </c>
      <c r="E417" s="179" t="s">
        <v>3043</v>
      </c>
      <c r="F417" s="182">
        <v>697.19999999999993</v>
      </c>
      <c r="G417" s="179">
        <v>498</v>
      </c>
      <c r="H417" s="227">
        <v>416</v>
      </c>
    </row>
    <row r="418" spans="1:8" x14ac:dyDescent="0.3">
      <c r="A418" s="179">
        <v>2020</v>
      </c>
      <c r="B418" s="179" t="s">
        <v>3150</v>
      </c>
      <c r="C418" s="179" t="s">
        <v>3039</v>
      </c>
      <c r="D418" s="179" t="s">
        <v>3042</v>
      </c>
      <c r="E418" s="179" t="s">
        <v>3043</v>
      </c>
      <c r="F418" s="182">
        <v>6421.7999999999993</v>
      </c>
      <c r="G418" s="179">
        <v>4587</v>
      </c>
      <c r="H418" s="227">
        <v>417</v>
      </c>
    </row>
    <row r="419" spans="1:8" x14ac:dyDescent="0.3">
      <c r="A419" s="179">
        <v>2020</v>
      </c>
      <c r="B419" s="179" t="s">
        <v>3150</v>
      </c>
      <c r="C419" s="179" t="s">
        <v>3039</v>
      </c>
      <c r="D419" s="179" t="s">
        <v>3042</v>
      </c>
      <c r="E419" s="179" t="s">
        <v>3043</v>
      </c>
      <c r="F419" s="182">
        <v>6421.7999999999993</v>
      </c>
      <c r="G419" s="179">
        <v>4587</v>
      </c>
      <c r="H419" s="227">
        <v>418</v>
      </c>
    </row>
    <row r="420" spans="1:8" x14ac:dyDescent="0.3">
      <c r="A420" s="179">
        <v>2020</v>
      </c>
      <c r="B420" s="179" t="s">
        <v>3150</v>
      </c>
      <c r="C420" s="179" t="s">
        <v>3027</v>
      </c>
      <c r="D420" s="179" t="s">
        <v>3049</v>
      </c>
      <c r="E420" s="179" t="s">
        <v>3050</v>
      </c>
      <c r="F420" s="182">
        <v>3637.2</v>
      </c>
      <c r="G420" s="179">
        <v>2598</v>
      </c>
      <c r="H420" s="227">
        <v>419</v>
      </c>
    </row>
    <row r="421" spans="1:8" x14ac:dyDescent="0.3">
      <c r="A421" s="179">
        <v>2020</v>
      </c>
      <c r="B421" s="179" t="s">
        <v>3150</v>
      </c>
      <c r="C421" s="179" t="s">
        <v>3027</v>
      </c>
      <c r="D421" s="179" t="s">
        <v>3049</v>
      </c>
      <c r="E421" s="179" t="s">
        <v>3050</v>
      </c>
      <c r="F421" s="182">
        <v>3637.2</v>
      </c>
      <c r="G421" s="179">
        <v>2598</v>
      </c>
      <c r="H421" s="227">
        <v>420</v>
      </c>
    </row>
    <row r="422" spans="1:8" x14ac:dyDescent="0.3">
      <c r="A422" s="179">
        <v>2020</v>
      </c>
      <c r="B422" s="179" t="s">
        <v>3150</v>
      </c>
      <c r="C422" s="179" t="s">
        <v>3048</v>
      </c>
      <c r="D422" s="179" t="s">
        <v>3049</v>
      </c>
      <c r="E422" s="179" t="s">
        <v>3050</v>
      </c>
      <c r="F422" s="182">
        <v>2878.3999999999996</v>
      </c>
      <c r="G422" s="179">
        <v>2056</v>
      </c>
      <c r="H422" s="227">
        <v>421</v>
      </c>
    </row>
    <row r="423" spans="1:8" x14ac:dyDescent="0.3">
      <c r="A423" s="179">
        <v>2020</v>
      </c>
      <c r="B423" s="179" t="s">
        <v>3150</v>
      </c>
      <c r="C423" s="179" t="s">
        <v>3048</v>
      </c>
      <c r="D423" s="179" t="s">
        <v>3049</v>
      </c>
      <c r="E423" s="179" t="s">
        <v>3050</v>
      </c>
      <c r="F423" s="182">
        <v>2878.3999999999996</v>
      </c>
      <c r="G423" s="179">
        <v>2056</v>
      </c>
      <c r="H423" s="227">
        <v>422</v>
      </c>
    </row>
    <row r="424" spans="1:8" x14ac:dyDescent="0.3">
      <c r="A424" s="179">
        <v>2020</v>
      </c>
      <c r="B424" s="179" t="s">
        <v>3150</v>
      </c>
      <c r="C424" s="179" t="s">
        <v>3031</v>
      </c>
      <c r="D424" s="179" t="s">
        <v>133</v>
      </c>
      <c r="E424" s="179" t="s">
        <v>3036</v>
      </c>
      <c r="F424" s="182">
        <v>12349.4</v>
      </c>
      <c r="G424" s="179">
        <v>8821</v>
      </c>
      <c r="H424" s="227">
        <v>423</v>
      </c>
    </row>
    <row r="425" spans="1:8" x14ac:dyDescent="0.3">
      <c r="A425" s="179">
        <v>2020</v>
      </c>
      <c r="B425" s="179" t="s">
        <v>3150</v>
      </c>
      <c r="C425" s="179" t="s">
        <v>3031</v>
      </c>
      <c r="D425" s="179" t="s">
        <v>133</v>
      </c>
      <c r="E425" s="179" t="s">
        <v>3036</v>
      </c>
      <c r="F425" s="182">
        <v>12349.4</v>
      </c>
      <c r="G425" s="179">
        <v>8821</v>
      </c>
      <c r="H425" s="227">
        <v>424</v>
      </c>
    </row>
    <row r="426" spans="1:8" x14ac:dyDescent="0.3">
      <c r="A426" s="179">
        <v>2020</v>
      </c>
      <c r="B426" s="179" t="s">
        <v>3150</v>
      </c>
      <c r="C426" s="179" t="s">
        <v>3039</v>
      </c>
      <c r="D426" s="179" t="s">
        <v>133</v>
      </c>
      <c r="E426" s="179" t="s">
        <v>3036</v>
      </c>
      <c r="F426" s="182">
        <v>11545.8</v>
      </c>
      <c r="G426" s="179">
        <v>8247</v>
      </c>
      <c r="H426" s="227">
        <v>425</v>
      </c>
    </row>
    <row r="427" spans="1:8" x14ac:dyDescent="0.3">
      <c r="A427" s="179">
        <v>2020</v>
      </c>
      <c r="B427" s="179" t="s">
        <v>3150</v>
      </c>
      <c r="C427" s="179" t="s">
        <v>3039</v>
      </c>
      <c r="D427" s="179" t="s">
        <v>133</v>
      </c>
      <c r="E427" s="179" t="s">
        <v>3036</v>
      </c>
      <c r="F427" s="182">
        <v>11545.8</v>
      </c>
      <c r="G427" s="179">
        <v>8247</v>
      </c>
      <c r="H427" s="227">
        <v>426</v>
      </c>
    </row>
    <row r="428" spans="1:8" x14ac:dyDescent="0.3">
      <c r="A428" s="179">
        <v>2020</v>
      </c>
      <c r="B428" s="179" t="s">
        <v>3171</v>
      </c>
      <c r="C428" s="179" t="s">
        <v>3027</v>
      </c>
      <c r="D428" s="179" t="s">
        <v>134</v>
      </c>
      <c r="E428" s="179" t="s">
        <v>3028</v>
      </c>
      <c r="F428" s="182">
        <v>8243.1999999999989</v>
      </c>
      <c r="G428" s="179">
        <v>5888</v>
      </c>
      <c r="H428" s="227">
        <v>427</v>
      </c>
    </row>
    <row r="429" spans="1:8" x14ac:dyDescent="0.3">
      <c r="A429" s="179">
        <v>2020</v>
      </c>
      <c r="B429" s="179" t="s">
        <v>3171</v>
      </c>
      <c r="C429" s="179" t="s">
        <v>3027</v>
      </c>
      <c r="D429" s="179" t="s">
        <v>134</v>
      </c>
      <c r="E429" s="179" t="s">
        <v>3028</v>
      </c>
      <c r="F429" s="182">
        <v>8243.1999999999989</v>
      </c>
      <c r="G429" s="179">
        <v>5888</v>
      </c>
      <c r="H429" s="227">
        <v>428</v>
      </c>
    </row>
    <row r="430" spans="1:8" x14ac:dyDescent="0.3">
      <c r="A430" s="179">
        <v>2020</v>
      </c>
      <c r="B430" s="179" t="s">
        <v>3171</v>
      </c>
      <c r="C430" s="179" t="s">
        <v>3031</v>
      </c>
      <c r="D430" s="179" t="s">
        <v>134</v>
      </c>
      <c r="E430" s="179" t="s">
        <v>3028</v>
      </c>
      <c r="F430" s="182">
        <v>12518.8</v>
      </c>
      <c r="G430" s="179">
        <v>8942</v>
      </c>
      <c r="H430" s="227">
        <v>429</v>
      </c>
    </row>
    <row r="431" spans="1:8" x14ac:dyDescent="0.3">
      <c r="A431" s="179">
        <v>2020</v>
      </c>
      <c r="B431" s="179" t="s">
        <v>3171</v>
      </c>
      <c r="C431" s="179" t="s">
        <v>3031</v>
      </c>
      <c r="D431" s="179" t="s">
        <v>134</v>
      </c>
      <c r="E431" s="179" t="s">
        <v>3028</v>
      </c>
      <c r="F431" s="182">
        <v>12518.8</v>
      </c>
      <c r="G431" s="179">
        <v>8942</v>
      </c>
      <c r="H431" s="227">
        <v>430</v>
      </c>
    </row>
    <row r="432" spans="1:8" x14ac:dyDescent="0.3">
      <c r="A432" s="179">
        <v>2020</v>
      </c>
      <c r="B432" s="179" t="s">
        <v>3171</v>
      </c>
      <c r="C432" s="179" t="s">
        <v>3048</v>
      </c>
      <c r="D432" s="179" t="s">
        <v>134</v>
      </c>
      <c r="E432" s="179" t="s">
        <v>3028</v>
      </c>
      <c r="F432" s="182">
        <v>3757.6</v>
      </c>
      <c r="G432" s="179">
        <v>2684</v>
      </c>
      <c r="H432" s="227">
        <v>431</v>
      </c>
    </row>
    <row r="433" spans="1:8" x14ac:dyDescent="0.3">
      <c r="A433" s="179">
        <v>2020</v>
      </c>
      <c r="B433" s="179" t="s">
        <v>3171</v>
      </c>
      <c r="C433" s="179" t="s">
        <v>3048</v>
      </c>
      <c r="D433" s="179" t="s">
        <v>134</v>
      </c>
      <c r="E433" s="179" t="s">
        <v>3028</v>
      </c>
      <c r="F433" s="182">
        <v>3757.6</v>
      </c>
      <c r="G433" s="179">
        <v>2684</v>
      </c>
      <c r="H433" s="227">
        <v>432</v>
      </c>
    </row>
    <row r="434" spans="1:8" x14ac:dyDescent="0.3">
      <c r="A434" s="179">
        <v>2020</v>
      </c>
      <c r="B434" s="179" t="s">
        <v>3171</v>
      </c>
      <c r="C434" s="179" t="s">
        <v>3027</v>
      </c>
      <c r="D434" s="179" t="s">
        <v>135</v>
      </c>
      <c r="E434" s="179" t="s">
        <v>3036</v>
      </c>
      <c r="F434" s="182">
        <v>8243.1999999999989</v>
      </c>
      <c r="G434" s="179">
        <v>5888</v>
      </c>
      <c r="H434" s="227">
        <v>433</v>
      </c>
    </row>
    <row r="435" spans="1:8" x14ac:dyDescent="0.3">
      <c r="A435" s="179">
        <v>2020</v>
      </c>
      <c r="B435" s="179" t="s">
        <v>3171</v>
      </c>
      <c r="C435" s="179" t="s">
        <v>3027</v>
      </c>
      <c r="D435" s="179" t="s">
        <v>135</v>
      </c>
      <c r="E435" s="179" t="s">
        <v>3036</v>
      </c>
      <c r="F435" s="182">
        <v>8243.1999999999989</v>
      </c>
      <c r="G435" s="179">
        <v>5888</v>
      </c>
      <c r="H435" s="227">
        <v>434</v>
      </c>
    </row>
    <row r="436" spans="1:8" x14ac:dyDescent="0.3">
      <c r="A436" s="179">
        <v>2020</v>
      </c>
      <c r="B436" s="179" t="s">
        <v>3171</v>
      </c>
      <c r="C436" s="179" t="s">
        <v>3039</v>
      </c>
      <c r="D436" s="179" t="s">
        <v>135</v>
      </c>
      <c r="E436" s="179" t="s">
        <v>3036</v>
      </c>
      <c r="F436" s="182">
        <v>3311</v>
      </c>
      <c r="G436" s="179">
        <v>2365</v>
      </c>
      <c r="H436" s="227">
        <v>435</v>
      </c>
    </row>
    <row r="437" spans="1:8" x14ac:dyDescent="0.3">
      <c r="A437" s="179">
        <v>2020</v>
      </c>
      <c r="B437" s="179" t="s">
        <v>3171</v>
      </c>
      <c r="C437" s="179" t="s">
        <v>3039</v>
      </c>
      <c r="D437" s="179" t="s">
        <v>135</v>
      </c>
      <c r="E437" s="179" t="s">
        <v>3036</v>
      </c>
      <c r="F437" s="182">
        <v>3311</v>
      </c>
      <c r="G437" s="179">
        <v>2365</v>
      </c>
      <c r="H437" s="227">
        <v>436</v>
      </c>
    </row>
    <row r="438" spans="1:8" x14ac:dyDescent="0.3">
      <c r="A438" s="179">
        <v>2020</v>
      </c>
      <c r="B438" s="179" t="s">
        <v>3171</v>
      </c>
      <c r="C438" s="179" t="s">
        <v>3031</v>
      </c>
      <c r="D438" s="179" t="s">
        <v>3042</v>
      </c>
      <c r="E438" s="179" t="s">
        <v>3043</v>
      </c>
      <c r="F438" s="182">
        <v>8853.5999999999985</v>
      </c>
      <c r="G438" s="179">
        <v>6324</v>
      </c>
      <c r="H438" s="227">
        <v>437</v>
      </c>
    </row>
    <row r="439" spans="1:8" x14ac:dyDescent="0.3">
      <c r="A439" s="179">
        <v>2020</v>
      </c>
      <c r="B439" s="179" t="s">
        <v>3171</v>
      </c>
      <c r="C439" s="179" t="s">
        <v>3031</v>
      </c>
      <c r="D439" s="179" t="s">
        <v>3042</v>
      </c>
      <c r="E439" s="179" t="s">
        <v>3043</v>
      </c>
      <c r="F439" s="182">
        <v>8853.5999999999985</v>
      </c>
      <c r="G439" s="179">
        <v>6324</v>
      </c>
      <c r="H439" s="227">
        <v>438</v>
      </c>
    </row>
    <row r="440" spans="1:8" x14ac:dyDescent="0.3">
      <c r="A440" s="179">
        <v>2020</v>
      </c>
      <c r="B440" s="179" t="s">
        <v>3171</v>
      </c>
      <c r="C440" s="179" t="s">
        <v>3048</v>
      </c>
      <c r="D440" s="179" t="s">
        <v>3042</v>
      </c>
      <c r="E440" s="179" t="s">
        <v>3043</v>
      </c>
      <c r="F440" s="182">
        <v>6853</v>
      </c>
      <c r="G440" s="179">
        <v>4895</v>
      </c>
      <c r="H440" s="227">
        <v>439</v>
      </c>
    </row>
    <row r="441" spans="1:8" x14ac:dyDescent="0.3">
      <c r="A441" s="179">
        <v>2020</v>
      </c>
      <c r="B441" s="179" t="s">
        <v>3171</v>
      </c>
      <c r="C441" s="179" t="s">
        <v>3048</v>
      </c>
      <c r="D441" s="179" t="s">
        <v>3042</v>
      </c>
      <c r="E441" s="179" t="s">
        <v>3043</v>
      </c>
      <c r="F441" s="182">
        <v>6853</v>
      </c>
      <c r="G441" s="179">
        <v>4895</v>
      </c>
      <c r="H441" s="227">
        <v>440</v>
      </c>
    </row>
    <row r="442" spans="1:8" x14ac:dyDescent="0.3">
      <c r="A442" s="179">
        <v>2020</v>
      </c>
      <c r="B442" s="179" t="s">
        <v>3171</v>
      </c>
      <c r="C442" s="179" t="s">
        <v>3031</v>
      </c>
      <c r="D442" s="179" t="s">
        <v>3049</v>
      </c>
      <c r="E442" s="179" t="s">
        <v>3050</v>
      </c>
      <c r="F442" s="182">
        <v>3022.6</v>
      </c>
      <c r="G442" s="179">
        <v>2159</v>
      </c>
      <c r="H442" s="227">
        <v>441</v>
      </c>
    </row>
    <row r="443" spans="1:8" x14ac:dyDescent="0.3">
      <c r="A443" s="179">
        <v>2020</v>
      </c>
      <c r="B443" s="179" t="s">
        <v>3171</v>
      </c>
      <c r="C443" s="179" t="s">
        <v>3031</v>
      </c>
      <c r="D443" s="179" t="s">
        <v>3049</v>
      </c>
      <c r="E443" s="179" t="s">
        <v>3050</v>
      </c>
      <c r="F443" s="182">
        <v>3022.6</v>
      </c>
      <c r="G443" s="179">
        <v>2159</v>
      </c>
      <c r="H443" s="227">
        <v>442</v>
      </c>
    </row>
    <row r="444" spans="1:8" x14ac:dyDescent="0.3">
      <c r="A444" s="179">
        <v>2020</v>
      </c>
      <c r="B444" s="179" t="s">
        <v>3171</v>
      </c>
      <c r="C444" s="179" t="s">
        <v>3039</v>
      </c>
      <c r="D444" s="179" t="s">
        <v>3049</v>
      </c>
      <c r="E444" s="179" t="s">
        <v>3050</v>
      </c>
      <c r="F444" s="182">
        <v>3311</v>
      </c>
      <c r="G444" s="179">
        <v>2365</v>
      </c>
      <c r="H444" s="227">
        <v>443</v>
      </c>
    </row>
    <row r="445" spans="1:8" x14ac:dyDescent="0.3">
      <c r="A445" s="179">
        <v>2020</v>
      </c>
      <c r="B445" s="179" t="s">
        <v>3171</v>
      </c>
      <c r="C445" s="179" t="s">
        <v>3039</v>
      </c>
      <c r="D445" s="179" t="s">
        <v>3049</v>
      </c>
      <c r="E445" s="179" t="s">
        <v>3050</v>
      </c>
      <c r="F445" s="182">
        <v>3311</v>
      </c>
      <c r="G445" s="179">
        <v>2365</v>
      </c>
      <c r="H445" s="227">
        <v>444</v>
      </c>
    </row>
  </sheetData>
  <mergeCells count="2">
    <mergeCell ref="J19:Q21"/>
    <mergeCell ref="J2:P5"/>
  </mergeCells>
  <pageMargins left="0.70866141732283472" right="0.70866141732283472" top="0.74803149606299213" bottom="0.74803149606299213" header="0.31496062992125984" footer="0.31496062992125984"/>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9642B-2CE8-4666-A4F1-16AAD8426C58}">
  <sheetPr codeName="Leht49"/>
  <dimension ref="A1:N44"/>
  <sheetViews>
    <sheetView zoomScale="140" zoomScaleNormal="140" workbookViewId="0">
      <selection sqref="A1:J2"/>
    </sheetView>
  </sheetViews>
  <sheetFormatPr defaultRowHeight="14.4" x14ac:dyDescent="0.3"/>
  <cols>
    <col min="1" max="1" width="5.21875" customWidth="1"/>
    <col min="2" max="2" width="17.6640625" customWidth="1"/>
    <col min="3" max="3" width="14.6640625" customWidth="1"/>
    <col min="12" max="12" width="4.109375" customWidth="1"/>
    <col min="13" max="13" width="17.33203125" bestFit="1" customWidth="1"/>
    <col min="14" max="14" width="9.88671875" bestFit="1" customWidth="1"/>
  </cols>
  <sheetData>
    <row r="1" spans="1:14" ht="14.4" customHeight="1" x14ac:dyDescent="0.3">
      <c r="A1" s="387" t="s">
        <v>3500</v>
      </c>
      <c r="B1" s="387"/>
      <c r="C1" s="387"/>
      <c r="D1" s="387"/>
      <c r="E1" s="387"/>
      <c r="F1" s="387"/>
      <c r="G1" s="387"/>
      <c r="H1" s="387"/>
      <c r="I1" s="387"/>
      <c r="J1" s="387"/>
      <c r="L1" t="s">
        <v>194</v>
      </c>
      <c r="M1" t="s">
        <v>50</v>
      </c>
      <c r="N1" t="s">
        <v>2922</v>
      </c>
    </row>
    <row r="2" spans="1:14" x14ac:dyDescent="0.3">
      <c r="A2" s="387"/>
      <c r="B2" s="387"/>
      <c r="C2" s="387"/>
      <c r="D2" s="387"/>
      <c r="E2" s="387"/>
      <c r="F2" s="387"/>
      <c r="G2" s="387"/>
      <c r="H2" s="387"/>
      <c r="I2" s="387"/>
      <c r="J2" s="387"/>
      <c r="L2">
        <v>1</v>
      </c>
      <c r="M2" t="s">
        <v>2923</v>
      </c>
      <c r="N2" t="s">
        <v>890</v>
      </c>
    </row>
    <row r="3" spans="1:14" x14ac:dyDescent="0.3">
      <c r="L3">
        <v>2</v>
      </c>
      <c r="M3" t="s">
        <v>2924</v>
      </c>
      <c r="N3" t="s">
        <v>1039</v>
      </c>
    </row>
    <row r="4" spans="1:14" x14ac:dyDescent="0.3">
      <c r="A4" s="387" t="s">
        <v>3501</v>
      </c>
      <c r="B4" s="387"/>
      <c r="C4" s="387"/>
      <c r="D4" s="387"/>
      <c r="E4" s="387"/>
      <c r="F4" s="387"/>
      <c r="G4" s="387"/>
      <c r="H4" s="387"/>
      <c r="I4" s="387"/>
      <c r="J4" s="387"/>
      <c r="L4">
        <v>3</v>
      </c>
      <c r="M4" t="s">
        <v>2925</v>
      </c>
      <c r="N4" t="s">
        <v>709</v>
      </c>
    </row>
    <row r="5" spans="1:14" x14ac:dyDescent="0.3">
      <c r="A5" s="387"/>
      <c r="B5" s="387"/>
      <c r="C5" s="387"/>
      <c r="D5" s="387"/>
      <c r="E5" s="387"/>
      <c r="F5" s="387"/>
      <c r="G5" s="387"/>
      <c r="H5" s="387"/>
      <c r="I5" s="387"/>
      <c r="J5" s="387"/>
      <c r="L5">
        <v>4</v>
      </c>
      <c r="M5" t="s">
        <v>2926</v>
      </c>
      <c r="N5" t="s">
        <v>1160</v>
      </c>
    </row>
    <row r="6" spans="1:14" x14ac:dyDescent="0.3">
      <c r="L6">
        <v>5</v>
      </c>
      <c r="M6" t="s">
        <v>2927</v>
      </c>
      <c r="N6" t="s">
        <v>775</v>
      </c>
    </row>
    <row r="7" spans="1:14" x14ac:dyDescent="0.3">
      <c r="A7" s="388" t="s">
        <v>3502</v>
      </c>
      <c r="B7" s="388"/>
      <c r="C7" s="388"/>
      <c r="D7" s="388"/>
      <c r="E7" s="388"/>
      <c r="F7" s="388"/>
      <c r="G7" s="388"/>
      <c r="H7" s="388"/>
      <c r="I7" s="388"/>
      <c r="J7" s="388"/>
      <c r="L7">
        <v>6</v>
      </c>
      <c r="M7" t="s">
        <v>2928</v>
      </c>
      <c r="N7" t="s">
        <v>2929</v>
      </c>
    </row>
    <row r="8" spans="1:14" x14ac:dyDescent="0.3">
      <c r="L8">
        <v>7</v>
      </c>
      <c r="M8" t="s">
        <v>2930</v>
      </c>
      <c r="N8" t="s">
        <v>510</v>
      </c>
    </row>
    <row r="9" spans="1:14" x14ac:dyDescent="0.3">
      <c r="A9" s="388" t="s">
        <v>3503</v>
      </c>
      <c r="B9" s="388"/>
      <c r="C9" s="388"/>
      <c r="D9" s="388"/>
      <c r="E9" s="388"/>
      <c r="F9" s="388"/>
      <c r="G9" s="388"/>
      <c r="H9" s="388"/>
      <c r="I9" s="388"/>
      <c r="J9" s="388"/>
      <c r="L9">
        <v>8</v>
      </c>
      <c r="M9" t="s">
        <v>2931</v>
      </c>
      <c r="N9" t="s">
        <v>1181</v>
      </c>
    </row>
    <row r="10" spans="1:14" x14ac:dyDescent="0.3">
      <c r="L10">
        <v>9</v>
      </c>
      <c r="M10" t="s">
        <v>2932</v>
      </c>
      <c r="N10" t="s">
        <v>315</v>
      </c>
    </row>
    <row r="11" spans="1:14" x14ac:dyDescent="0.3">
      <c r="A11" s="388" t="s">
        <v>3504</v>
      </c>
      <c r="B11" s="388"/>
      <c r="C11" s="388"/>
      <c r="D11" s="388"/>
      <c r="E11" s="388"/>
      <c r="F11" s="388"/>
      <c r="G11" s="388"/>
      <c r="H11" s="388"/>
      <c r="I11" s="388"/>
      <c r="J11" s="388"/>
      <c r="L11">
        <v>10</v>
      </c>
      <c r="M11" t="s">
        <v>2933</v>
      </c>
      <c r="N11" t="s">
        <v>675</v>
      </c>
    </row>
    <row r="12" spans="1:14" x14ac:dyDescent="0.3">
      <c r="L12">
        <v>11</v>
      </c>
      <c r="M12" t="s">
        <v>2934</v>
      </c>
      <c r="N12" t="s">
        <v>1130</v>
      </c>
    </row>
    <row r="13" spans="1:14" x14ac:dyDescent="0.3">
      <c r="L13">
        <v>12</v>
      </c>
      <c r="M13" t="s">
        <v>2935</v>
      </c>
      <c r="N13" t="s">
        <v>388</v>
      </c>
    </row>
    <row r="14" spans="1:14" x14ac:dyDescent="0.3">
      <c r="A14" t="s">
        <v>194</v>
      </c>
      <c r="B14" t="s">
        <v>50</v>
      </c>
      <c r="C14" t="s">
        <v>2922</v>
      </c>
      <c r="L14">
        <v>13</v>
      </c>
      <c r="M14" t="s">
        <v>2936</v>
      </c>
      <c r="N14" t="s">
        <v>794</v>
      </c>
    </row>
    <row r="15" spans="1:14" x14ac:dyDescent="0.3">
      <c r="A15">
        <v>1</v>
      </c>
      <c r="B15" t="s">
        <v>2923</v>
      </c>
      <c r="C15" t="s">
        <v>890</v>
      </c>
      <c r="L15">
        <v>14</v>
      </c>
      <c r="M15" t="s">
        <v>2937</v>
      </c>
      <c r="N15" t="s">
        <v>1116</v>
      </c>
    </row>
    <row r="16" spans="1:14" x14ac:dyDescent="0.3">
      <c r="A16">
        <v>2</v>
      </c>
      <c r="B16" t="s">
        <v>2924</v>
      </c>
      <c r="C16" t="s">
        <v>1039</v>
      </c>
      <c r="L16">
        <v>15</v>
      </c>
      <c r="M16" t="s">
        <v>2938</v>
      </c>
      <c r="N16" t="s">
        <v>549</v>
      </c>
    </row>
    <row r="17" spans="1:14" x14ac:dyDescent="0.3">
      <c r="A17">
        <v>3</v>
      </c>
      <c r="B17" t="s">
        <v>2925</v>
      </c>
      <c r="C17" t="s">
        <v>709</v>
      </c>
      <c r="L17">
        <v>16</v>
      </c>
      <c r="M17" t="s">
        <v>2939</v>
      </c>
      <c r="N17" t="s">
        <v>1035</v>
      </c>
    </row>
    <row r="18" spans="1:14" x14ac:dyDescent="0.3">
      <c r="A18">
        <v>4</v>
      </c>
      <c r="B18" t="s">
        <v>2926</v>
      </c>
      <c r="C18" t="s">
        <v>1160</v>
      </c>
      <c r="L18">
        <v>17</v>
      </c>
      <c r="M18" t="s">
        <v>2940</v>
      </c>
      <c r="N18" t="s">
        <v>1160</v>
      </c>
    </row>
    <row r="19" spans="1:14" x14ac:dyDescent="0.3">
      <c r="A19">
        <v>5</v>
      </c>
      <c r="B19" t="s">
        <v>2927</v>
      </c>
      <c r="C19" t="s">
        <v>775</v>
      </c>
      <c r="L19">
        <v>18</v>
      </c>
      <c r="M19" t="s">
        <v>2941</v>
      </c>
      <c r="N19" t="s">
        <v>2929</v>
      </c>
    </row>
    <row r="20" spans="1:14" x14ac:dyDescent="0.3">
      <c r="A20">
        <v>6</v>
      </c>
      <c r="B20" t="s">
        <v>2928</v>
      </c>
      <c r="C20" t="s">
        <v>2929</v>
      </c>
      <c r="L20">
        <v>19</v>
      </c>
      <c r="M20" t="s">
        <v>2942</v>
      </c>
      <c r="N20" t="s">
        <v>1039</v>
      </c>
    </row>
    <row r="21" spans="1:14" x14ac:dyDescent="0.3">
      <c r="A21">
        <v>7</v>
      </c>
      <c r="B21" t="s">
        <v>2930</v>
      </c>
      <c r="C21" t="s">
        <v>510</v>
      </c>
      <c r="L21">
        <v>20</v>
      </c>
      <c r="M21" t="s">
        <v>2943</v>
      </c>
      <c r="N21" t="s">
        <v>775</v>
      </c>
    </row>
    <row r="22" spans="1:14" x14ac:dyDescent="0.3">
      <c r="A22">
        <v>8</v>
      </c>
      <c r="B22" t="s">
        <v>2931</v>
      </c>
      <c r="C22" t="s">
        <v>1181</v>
      </c>
      <c r="L22">
        <v>21</v>
      </c>
      <c r="M22" t="s">
        <v>2944</v>
      </c>
      <c r="N22" t="s">
        <v>890</v>
      </c>
    </row>
    <row r="23" spans="1:14" x14ac:dyDescent="0.3">
      <c r="A23">
        <v>9</v>
      </c>
      <c r="B23" t="s">
        <v>2932</v>
      </c>
      <c r="C23" t="s">
        <v>315</v>
      </c>
      <c r="L23">
        <v>22</v>
      </c>
      <c r="M23" t="s">
        <v>2945</v>
      </c>
      <c r="N23" t="s">
        <v>709</v>
      </c>
    </row>
    <row r="24" spans="1:14" x14ac:dyDescent="0.3">
      <c r="A24">
        <v>10</v>
      </c>
      <c r="B24" t="s">
        <v>2933</v>
      </c>
      <c r="C24" t="s">
        <v>675</v>
      </c>
      <c r="L24">
        <v>23</v>
      </c>
      <c r="M24" t="s">
        <v>2946</v>
      </c>
      <c r="N24" t="s">
        <v>315</v>
      </c>
    </row>
    <row r="25" spans="1:14" x14ac:dyDescent="0.3">
      <c r="A25">
        <v>11</v>
      </c>
      <c r="B25" t="s">
        <v>2934</v>
      </c>
      <c r="C25" t="s">
        <v>1130</v>
      </c>
      <c r="L25">
        <v>24</v>
      </c>
      <c r="M25" t="s">
        <v>2947</v>
      </c>
      <c r="N25" t="s">
        <v>675</v>
      </c>
    </row>
    <row r="26" spans="1:14" x14ac:dyDescent="0.3">
      <c r="A26">
        <v>12</v>
      </c>
      <c r="B26" t="s">
        <v>2935</v>
      </c>
      <c r="C26" t="s">
        <v>388</v>
      </c>
      <c r="L26">
        <v>25</v>
      </c>
      <c r="M26" t="s">
        <v>2948</v>
      </c>
      <c r="N26" t="s">
        <v>1181</v>
      </c>
    </row>
    <row r="27" spans="1:14" x14ac:dyDescent="0.3">
      <c r="A27">
        <v>13</v>
      </c>
      <c r="B27" t="s">
        <v>2936</v>
      </c>
      <c r="C27" t="s">
        <v>794</v>
      </c>
      <c r="L27">
        <v>26</v>
      </c>
      <c r="M27" t="s">
        <v>2949</v>
      </c>
      <c r="N27" t="s">
        <v>510</v>
      </c>
    </row>
    <row r="28" spans="1:14" x14ac:dyDescent="0.3">
      <c r="A28">
        <v>14</v>
      </c>
      <c r="B28" t="s">
        <v>2937</v>
      </c>
      <c r="C28" t="s">
        <v>1116</v>
      </c>
      <c r="L28">
        <v>27</v>
      </c>
      <c r="M28" t="s">
        <v>2950</v>
      </c>
      <c r="N28" t="s">
        <v>1130</v>
      </c>
    </row>
    <row r="29" spans="1:14" x14ac:dyDescent="0.3">
      <c r="A29">
        <v>15</v>
      </c>
      <c r="B29" t="s">
        <v>2938</v>
      </c>
      <c r="C29" t="s">
        <v>549</v>
      </c>
      <c r="L29">
        <v>28</v>
      </c>
      <c r="M29" t="s">
        <v>2951</v>
      </c>
      <c r="N29" t="s">
        <v>388</v>
      </c>
    </row>
    <row r="30" spans="1:14" x14ac:dyDescent="0.3">
      <c r="A30">
        <v>16</v>
      </c>
      <c r="B30" t="s">
        <v>2939</v>
      </c>
      <c r="C30" t="s">
        <v>1035</v>
      </c>
      <c r="L30">
        <v>29</v>
      </c>
      <c r="M30" t="s">
        <v>2952</v>
      </c>
      <c r="N30" t="s">
        <v>1035</v>
      </c>
    </row>
    <row r="31" spans="1:14" x14ac:dyDescent="0.3">
      <c r="A31">
        <v>17</v>
      </c>
      <c r="B31" t="s">
        <v>2940</v>
      </c>
      <c r="C31" t="s">
        <v>1160</v>
      </c>
      <c r="L31">
        <v>30</v>
      </c>
      <c r="M31" t="s">
        <v>2953</v>
      </c>
      <c r="N31" t="s">
        <v>794</v>
      </c>
    </row>
    <row r="32" spans="1:14" x14ac:dyDescent="0.3">
      <c r="A32">
        <v>18</v>
      </c>
      <c r="B32" t="s">
        <v>2941</v>
      </c>
      <c r="C32" t="s">
        <v>2929</v>
      </c>
    </row>
    <row r="33" spans="1:3" x14ac:dyDescent="0.3">
      <c r="A33">
        <v>19</v>
      </c>
      <c r="B33" t="s">
        <v>2942</v>
      </c>
      <c r="C33" t="s">
        <v>1039</v>
      </c>
    </row>
    <row r="34" spans="1:3" x14ac:dyDescent="0.3">
      <c r="A34">
        <v>20</v>
      </c>
      <c r="B34" t="s">
        <v>2943</v>
      </c>
      <c r="C34" t="s">
        <v>775</v>
      </c>
    </row>
    <row r="35" spans="1:3" x14ac:dyDescent="0.3">
      <c r="A35">
        <v>21</v>
      </c>
      <c r="B35" t="s">
        <v>2944</v>
      </c>
      <c r="C35" t="s">
        <v>890</v>
      </c>
    </row>
    <row r="36" spans="1:3" x14ac:dyDescent="0.3">
      <c r="A36">
        <v>22</v>
      </c>
      <c r="B36" t="s">
        <v>2945</v>
      </c>
      <c r="C36" t="s">
        <v>709</v>
      </c>
    </row>
    <row r="37" spans="1:3" x14ac:dyDescent="0.3">
      <c r="A37">
        <v>23</v>
      </c>
      <c r="B37" t="s">
        <v>2946</v>
      </c>
      <c r="C37" t="s">
        <v>315</v>
      </c>
    </row>
    <row r="38" spans="1:3" x14ac:dyDescent="0.3">
      <c r="A38">
        <v>24</v>
      </c>
      <c r="B38" t="s">
        <v>2947</v>
      </c>
      <c r="C38" t="s">
        <v>675</v>
      </c>
    </row>
    <row r="39" spans="1:3" x14ac:dyDescent="0.3">
      <c r="A39">
        <v>25</v>
      </c>
      <c r="B39" t="s">
        <v>2948</v>
      </c>
      <c r="C39" t="s">
        <v>1181</v>
      </c>
    </row>
    <row r="40" spans="1:3" x14ac:dyDescent="0.3">
      <c r="A40">
        <v>26</v>
      </c>
      <c r="B40" t="s">
        <v>2949</v>
      </c>
      <c r="C40" t="s">
        <v>510</v>
      </c>
    </row>
    <row r="41" spans="1:3" x14ac:dyDescent="0.3">
      <c r="A41">
        <v>27</v>
      </c>
      <c r="B41" t="s">
        <v>2950</v>
      </c>
      <c r="C41" t="s">
        <v>1130</v>
      </c>
    </row>
    <row r="42" spans="1:3" x14ac:dyDescent="0.3">
      <c r="A42">
        <v>28</v>
      </c>
      <c r="B42" t="s">
        <v>2951</v>
      </c>
      <c r="C42" t="s">
        <v>388</v>
      </c>
    </row>
    <row r="43" spans="1:3" x14ac:dyDescent="0.3">
      <c r="A43">
        <v>29</v>
      </c>
      <c r="B43" t="s">
        <v>2952</v>
      </c>
      <c r="C43" t="s">
        <v>1035</v>
      </c>
    </row>
    <row r="44" spans="1:3" x14ac:dyDescent="0.3">
      <c r="A44">
        <v>30</v>
      </c>
      <c r="B44" t="s">
        <v>2953</v>
      </c>
      <c r="C44" t="s">
        <v>794</v>
      </c>
    </row>
  </sheetData>
  <mergeCells count="5">
    <mergeCell ref="A1:J2"/>
    <mergeCell ref="A4:J5"/>
    <mergeCell ref="A7:J7"/>
    <mergeCell ref="A9:J9"/>
    <mergeCell ref="A11:J1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FFEC14A73805B45A892E6782A8DD21E" ma:contentTypeVersion="15" ma:contentTypeDescription="Create a new document." ma:contentTypeScope="" ma:versionID="3c68486c99f56c7b2c5ddd47640ce5d5">
  <xsd:schema xmlns:xsd="http://www.w3.org/2001/XMLSchema" xmlns:xs="http://www.w3.org/2001/XMLSchema" xmlns:p="http://schemas.microsoft.com/office/2006/metadata/properties" xmlns:ns3="1d451788-cada-45a6-9cab-de01545021f9" xmlns:ns4="4f9bf01d-13a7-4b1a-bec7-e8f30812aeca" targetNamespace="http://schemas.microsoft.com/office/2006/metadata/properties" ma:root="true" ma:fieldsID="f01c1abd95b81801cf8c00291d56d518" ns3:_="" ns4:_="">
    <xsd:import namespace="1d451788-cada-45a6-9cab-de01545021f9"/>
    <xsd:import namespace="4f9bf01d-13a7-4b1a-bec7-e8f30812aeca"/>
    <xsd:element name="properties">
      <xsd:complexType>
        <xsd:sequence>
          <xsd:element name="documentManagement">
            <xsd:complexType>
              <xsd:all>
                <xsd:element ref="ns3:_activity" minOccurs="0"/>
                <xsd:element ref="ns3:MediaServiceMetadata" minOccurs="0"/>
                <xsd:element ref="ns3:MediaServiceFastMetadata" minOccurs="0"/>
                <xsd:element ref="ns3:MediaServiceObjectDetectorVersions" minOccurs="0"/>
                <xsd:element ref="ns3:MediaServiceDateTaken" minOccurs="0"/>
                <xsd:element ref="ns3:MediaServiceSystemTags" minOccurs="0"/>
                <xsd:element ref="ns3:MediaServiceGenerationTime" minOccurs="0"/>
                <xsd:element ref="ns3:MediaServiceEventHashCode" minOccurs="0"/>
                <xsd:element ref="ns3:MediaLengthInSeconds" minOccurs="0"/>
                <xsd:element ref="ns3:MediaServiceOCR" minOccurs="0"/>
                <xsd:element ref="ns3:MediaServiceSearchProperties" minOccurs="0"/>
                <xsd:element ref="ns4:SharedWithUsers" minOccurs="0"/>
                <xsd:element ref="ns4:SharedWithDetails" minOccurs="0"/>
                <xsd:element ref="ns4:SharingHintHash"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451788-cada-45a6-9cab-de01545021f9" elementFormDefault="qualified">
    <xsd:import namespace="http://schemas.microsoft.com/office/2006/documentManagement/types"/>
    <xsd:import namespace="http://schemas.microsoft.com/office/infopath/2007/PartnerControls"/>
    <xsd:element name="_activity" ma:index="8" nillable="true" ma:displayName="_activity" ma:hidden="true" ma:internalName="_activity">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SystemTags" ma:index="13" nillable="true" ma:displayName="MediaServiceSystemTags" ma:hidden="true" ma:internalName="MediaServiceSystemTags" ma:readOnly="true">
      <xsd:simpleType>
        <xsd:restriction base="dms:Note"/>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f9bf01d-13a7-4b1a-bec7-e8f30812aeca"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SharingHintHash" ma:index="21"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1d451788-cada-45a6-9cab-de01545021f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DF59D7F-9DE9-4063-9D02-72CF9FF5E3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d451788-cada-45a6-9cab-de01545021f9"/>
    <ds:schemaRef ds:uri="4f9bf01d-13a7-4b1a-bec7-e8f30812ae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EEC4423-26C9-4A78-AEE1-B3B11FF73142}">
  <ds:schemaRefs>
    <ds:schemaRef ds:uri="http://purl.org/dc/elements/1.1/"/>
    <ds:schemaRef ds:uri="http://schemas.microsoft.com/office/2006/documentManagement/types"/>
    <ds:schemaRef ds:uri="http://schemas.openxmlformats.org/package/2006/metadata/core-properties"/>
    <ds:schemaRef ds:uri="http://purl.org/dc/dcmitype/"/>
    <ds:schemaRef ds:uri="1d451788-cada-45a6-9cab-de01545021f9"/>
    <ds:schemaRef ds:uri="http://schemas.microsoft.com/office/infopath/2007/PartnerControls"/>
    <ds:schemaRef ds:uri="http://schemas.microsoft.com/office/2006/metadata/properties"/>
    <ds:schemaRef ds:uri="4f9bf01d-13a7-4b1a-bec7-e8f30812aeca"/>
    <ds:schemaRef ds:uri="http://www.w3.org/XML/1998/namespace"/>
    <ds:schemaRef ds:uri="http://purl.org/dc/terms/"/>
  </ds:schemaRefs>
</ds:datastoreItem>
</file>

<file path=customXml/itemProps3.xml><?xml version="1.0" encoding="utf-8"?>
<ds:datastoreItem xmlns:ds="http://schemas.openxmlformats.org/officeDocument/2006/customXml" ds:itemID="{DA0B4746-9197-48E0-8879-F56F41A76DA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528</TotalTime>
  <Application>Microsoft Excel</Application>
  <DocSecurity>0</DocSecurity>
  <ScaleCrop>false</ScaleCrop>
  <HeadingPairs>
    <vt:vector size="4" baseType="variant">
      <vt:variant>
        <vt:lpstr>Töölehed</vt:lpstr>
      </vt:variant>
      <vt:variant>
        <vt:i4>90</vt:i4>
      </vt:variant>
      <vt:variant>
        <vt:lpstr>Nimega vahemikud</vt:lpstr>
      </vt:variant>
      <vt:variant>
        <vt:i4>3</vt:i4>
      </vt:variant>
    </vt:vector>
  </HeadingPairs>
  <TitlesOfParts>
    <vt:vector size="93" baseType="lpstr">
      <vt:lpstr>Tutvumine Exceliga (Avaleht)</vt:lpstr>
      <vt:lpstr>Harjutamine</vt:lpstr>
      <vt:lpstr>Sari</vt:lpstr>
      <vt:lpstr>Loetelu</vt:lpstr>
      <vt:lpstr>Paanide külmutamine</vt:lpstr>
      <vt:lpstr>Tabeli vorming</vt:lpstr>
      <vt:lpstr>Andmete sorteerimine</vt:lpstr>
      <vt:lpstr>Mitmetasandiline sortimine</vt:lpstr>
      <vt:lpstr>Tabeli päised lehtedel</vt:lpstr>
      <vt:lpstr>Tingimusvorming (tekst)</vt:lpstr>
      <vt:lpstr>Tingimusvorming (nooled)</vt:lpstr>
      <vt:lpstr>Tingimusvorming (värviskaala)</vt:lpstr>
      <vt:lpstr>Fookuslahter (365)</vt:lpstr>
      <vt:lpstr>Rea rõhuvärv</vt:lpstr>
      <vt:lpstr>Rea rõhuvärv funktsiooniga</vt:lpstr>
      <vt:lpstr>Teksti tsentreerimine</vt:lpstr>
      <vt:lpstr>Loend</vt:lpstr>
      <vt:lpstr>Autom uuenev loend</vt:lpstr>
      <vt:lpstr>Põhitabel (loend)</vt:lpstr>
      <vt:lpstr>Põhitabeli nimekiri (loend)</vt:lpstr>
      <vt:lpstr>Teksti liitmine+TEXT funkts</vt:lpstr>
      <vt:lpstr>Vormindamine</vt:lpstr>
      <vt:lpstr>Tekst veergudesse</vt:lpstr>
      <vt:lpstr>Otsi ja asenda</vt:lpstr>
      <vt:lpstr>Kiirtäitmine</vt:lpstr>
      <vt:lpstr>Tekst veergudesse valemiga</vt:lpstr>
      <vt:lpstr>Arvutamine I</vt:lpstr>
      <vt:lpstr>Arvutamine II</vt:lpstr>
      <vt:lpstr>Arvutamine III</vt:lpstr>
      <vt:lpstr>Lahtriviide</vt:lpstr>
      <vt:lpstr>Palga arvutamine (...-2025)</vt:lpstr>
      <vt:lpstr>Tõlkimine</vt:lpstr>
      <vt:lpstr>Funktsioonid</vt:lpstr>
      <vt:lpstr>TEXT()</vt:lpstr>
      <vt:lpstr>Min, Max, Count, CountA, Sum</vt:lpstr>
      <vt:lpstr>Average, Round, Min, Max, Count</vt:lpstr>
      <vt:lpstr>Valuutad - klahv F4 (365)</vt:lpstr>
      <vt:lpstr>Valuutad - klahv F4</vt:lpstr>
      <vt:lpstr>Retsept - klahv F4</vt:lpstr>
      <vt:lpstr>Veeru filtreerimine</vt:lpstr>
      <vt:lpstr>Lahtri väärtuse filtreerimine</vt:lpstr>
      <vt:lpstr>Mitmete andmete filtreerimine</vt:lpstr>
      <vt:lpstr>Arvuvorming (ül juurde teha)</vt:lpstr>
      <vt:lpstr>Pooliku sõna filtreerimine</vt:lpstr>
      <vt:lpstr>Alghind</vt:lpstr>
      <vt:lpstr>Rapla ladu</vt:lpstr>
      <vt:lpstr>Viljandi ladu</vt:lpstr>
      <vt:lpstr>Laod kokku</vt:lpstr>
      <vt:lpstr>Peitmine_lukustamine</vt:lpstr>
      <vt:lpstr>IF ja tingimusvorming</vt:lpstr>
      <vt:lpstr>IF-funktsioon</vt:lpstr>
      <vt:lpstr>IF - palk 2</vt:lpstr>
      <vt:lpstr>IF - toidukaubad</vt:lpstr>
      <vt:lpstr>Jrk nr autom I</vt:lpstr>
      <vt:lpstr>Jrk nr autom II</vt:lpstr>
      <vt:lpstr>Jrk nr autom III</vt:lpstr>
      <vt:lpstr>SumIF I</vt:lpstr>
      <vt:lpstr>SumIF II</vt:lpstr>
      <vt:lpstr>SumIF III</vt:lpstr>
      <vt:lpstr>SumIFS</vt:lpstr>
      <vt:lpstr>Sum, Min, Max, Average, IF</vt:lpstr>
      <vt:lpstr>Countif</vt:lpstr>
      <vt:lpstr>Countif(s)</vt:lpstr>
      <vt:lpstr>Countif, Sum</vt:lpstr>
      <vt:lpstr>Lahtrite külmutamine</vt:lpstr>
      <vt:lpstr>Ridade-veergude külmutamine</vt:lpstr>
      <vt:lpstr>Spill ehk ülevool</vt:lpstr>
      <vt:lpstr>Average, Max, Min</vt:lpstr>
      <vt:lpstr>INDEX ja MATCH</vt:lpstr>
      <vt:lpstr>Today - vanus</vt:lpstr>
      <vt:lpstr>Joondiagramm</vt:lpstr>
      <vt:lpstr>Tulpdiagramm</vt:lpstr>
      <vt:lpstr>Liitdiagramm</vt:lpstr>
      <vt:lpstr>Dünaamiline diagramm</vt:lpstr>
      <vt:lpstr>Transpose</vt:lpstr>
      <vt:lpstr>Slicer</vt:lpstr>
      <vt:lpstr>CHOOSE</vt:lpstr>
      <vt:lpstr>VLOOKUP</vt:lpstr>
      <vt:lpstr>Ripploend, Slicer, VLOOKUP</vt:lpstr>
      <vt:lpstr>Ripploend, VLOOKUP</vt:lpstr>
      <vt:lpstr>Teave IFERROR</vt:lpstr>
      <vt:lpstr>IFERROR, VLOOKUP</vt:lpstr>
      <vt:lpstr>Rippmenüü, IFERROR, VLOOKUP</vt:lpstr>
      <vt:lpstr>VLOOKUP ja XLOOKUP erinevused</vt:lpstr>
      <vt:lpstr>XLOOKUP</vt:lpstr>
      <vt:lpstr>Hinna sihitamine</vt:lpstr>
      <vt:lpstr>PivotTable I</vt:lpstr>
      <vt:lpstr>PivotTable II</vt:lpstr>
      <vt:lpstr>PivotTable iseseisev</vt:lpstr>
      <vt:lpstr>Makro</vt:lpstr>
      <vt:lpstr>KM</vt:lpstr>
      <vt:lpstr>KM_Su</vt:lpstr>
      <vt:lpstr>Minu_lahter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dc:creator>
  <dc:description/>
  <cp:lastModifiedBy>Mirell Lattik</cp:lastModifiedBy>
  <cp:revision>18</cp:revision>
  <cp:lastPrinted>2026-03-24T09:30:21Z</cp:lastPrinted>
  <dcterms:created xsi:type="dcterms:W3CDTF">2018-12-03T18:06:52Z</dcterms:created>
  <dcterms:modified xsi:type="dcterms:W3CDTF">2026-04-17T05:47:47Z</dcterms:modified>
  <dc:language>et-EE</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0x0101002FFEC14A73805B45A892E6782A8DD21E</vt:lpwstr>
  </property>
</Properties>
</file>